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250" yWindow="105" windowWidth="14805" windowHeight="8025"/>
  </bookViews>
  <sheets>
    <sheet name="Sheet1" sheetId="1" r:id="rId1"/>
    <sheet name="記入例・注意事項" sheetId="2" r:id="rId2"/>
  </sheets>
  <definedNames>
    <definedName name="_xlnm.Print_Area" localSheetId="0">Sheet1!$A$1:$L$74</definedName>
    <definedName name="_xlnm.Print_Area" localSheetId="1">記入例・注意事項!$A$1:$M$74</definedName>
  </definedNames>
  <calcPr calcId="152511"/>
</workbook>
</file>

<file path=xl/calcChain.xml><?xml version="1.0" encoding="utf-8"?>
<calcChain xmlns="http://schemas.openxmlformats.org/spreadsheetml/2006/main">
  <c r="Q86" i="2" l="1"/>
  <c r="S86" i="2" s="1"/>
  <c r="O86" i="2"/>
  <c r="Q84" i="2"/>
  <c r="S84" i="2" s="1"/>
  <c r="O84" i="2"/>
  <c r="Q87" i="2" s="1"/>
  <c r="S87" i="2" s="1"/>
  <c r="Q81" i="2"/>
  <c r="S81" i="2" s="1"/>
  <c r="S80" i="2"/>
  <c r="J64" i="2" s="1"/>
  <c r="J65" i="2" s="1"/>
  <c r="Q80" i="2"/>
  <c r="O80" i="2"/>
  <c r="Q77" i="2"/>
  <c r="S77" i="2" s="1"/>
  <c r="O76" i="2"/>
  <c r="Q76" i="2" s="1"/>
  <c r="S76" i="2" s="1"/>
  <c r="J62" i="2" s="1"/>
  <c r="O74" i="2"/>
  <c r="Q75" i="2" s="1"/>
  <c r="S75" i="2" s="1"/>
  <c r="O72" i="2"/>
  <c r="Q73" i="2" s="1"/>
  <c r="S73" i="2" s="1"/>
  <c r="J71" i="2"/>
  <c r="J72" i="2" s="1"/>
  <c r="G71" i="2"/>
  <c r="G72" i="2" s="1"/>
  <c r="O70" i="2"/>
  <c r="Q71" i="2" s="1"/>
  <c r="S71" i="2" s="1"/>
  <c r="J68" i="2"/>
  <c r="G68" i="2"/>
  <c r="Q67" i="2"/>
  <c r="S67" i="2" s="1"/>
  <c r="Q65" i="2"/>
  <c r="S65" i="2" s="1"/>
  <c r="G65" i="2"/>
  <c r="Q64" i="2"/>
  <c r="S64" i="2" s="1"/>
  <c r="O64" i="2"/>
  <c r="Q66" i="2" s="1"/>
  <c r="S66" i="2" s="1"/>
  <c r="Q63" i="2"/>
  <c r="S63" i="2" s="1"/>
  <c r="G63" i="2"/>
  <c r="Q62" i="2"/>
  <c r="S62" i="2" s="1"/>
  <c r="S60" i="2"/>
  <c r="Q60" i="2"/>
  <c r="O60" i="2"/>
  <c r="Q61" i="2" s="1"/>
  <c r="S61" i="2" s="1"/>
  <c r="Q57" i="2"/>
  <c r="S57" i="2" s="1"/>
  <c r="J57" i="2"/>
  <c r="G57" i="2"/>
  <c r="Q56" i="2"/>
  <c r="S56" i="2" s="1"/>
  <c r="Q54" i="2"/>
  <c r="S54" i="2" s="1"/>
  <c r="J54" i="2"/>
  <c r="G54" i="2"/>
  <c r="Q53" i="2"/>
  <c r="S53" i="2" s="1"/>
  <c r="Q51" i="2"/>
  <c r="S51" i="2" s="1"/>
  <c r="J51" i="2"/>
  <c r="J58" i="2" s="1"/>
  <c r="G51" i="2"/>
  <c r="G58" i="2" s="1"/>
  <c r="G73" i="2" s="1"/>
  <c r="Q50" i="2"/>
  <c r="S50" i="2" s="1"/>
  <c r="Q48" i="2"/>
  <c r="S48" i="2" s="1"/>
  <c r="Q46" i="2"/>
  <c r="S46" i="2" s="1"/>
  <c r="O46" i="2"/>
  <c r="Q55" i="2" s="1"/>
  <c r="S55" i="2" s="1"/>
  <c r="Q47" i="2" l="1"/>
  <c r="S47" i="2" s="1"/>
  <c r="Q49" i="2"/>
  <c r="S49" i="2" s="1"/>
  <c r="Q52" i="2"/>
  <c r="S52" i="2" s="1"/>
  <c r="Q70" i="2"/>
  <c r="S70" i="2" s="1"/>
  <c r="J59" i="2" s="1"/>
  <c r="Q74" i="2"/>
  <c r="S74" i="2" s="1"/>
  <c r="J61" i="2" s="1"/>
  <c r="Q72" i="2"/>
  <c r="S72" i="2" s="1"/>
  <c r="J60" i="2" s="1"/>
  <c r="Q85" i="2"/>
  <c r="S85" i="2" s="1"/>
  <c r="Q51" i="1"/>
  <c r="O46" i="1"/>
  <c r="Q54" i="1" s="1"/>
  <c r="O60" i="1"/>
  <c r="O76" i="1"/>
  <c r="Q76" i="1" s="1"/>
  <c r="S76" i="1" s="1"/>
  <c r="O74" i="1"/>
  <c r="Q75" i="1" s="1"/>
  <c r="S75" i="1" s="1"/>
  <c r="O72" i="1"/>
  <c r="Q73" i="1" s="1"/>
  <c r="S73" i="1" s="1"/>
  <c r="O70" i="1"/>
  <c r="Q70" i="1" s="1"/>
  <c r="S70" i="1" s="1"/>
  <c r="O86" i="1"/>
  <c r="O84" i="1"/>
  <c r="O64" i="1"/>
  <c r="G57" i="1"/>
  <c r="G54" i="1"/>
  <c r="G71" i="1"/>
  <c r="G68" i="1"/>
  <c r="O80" i="1"/>
  <c r="Q80" i="1" s="1"/>
  <c r="S80" i="1" s="1"/>
  <c r="Q47" i="1" l="1"/>
  <c r="J63" i="2"/>
  <c r="J73" i="2" s="1"/>
  <c r="G72" i="1"/>
  <c r="Q55" i="1"/>
  <c r="S55" i="1" s="1"/>
  <c r="Q48" i="1"/>
  <c r="S48" i="1" s="1"/>
  <c r="Q52" i="1"/>
  <c r="S52" i="1" s="1"/>
  <c r="Q56" i="1"/>
  <c r="S56" i="1" s="1"/>
  <c r="Q49" i="1"/>
  <c r="S49" i="1" s="1"/>
  <c r="Q53" i="1"/>
  <c r="S53" i="1" s="1"/>
  <c r="Q57" i="1"/>
  <c r="S57" i="1" s="1"/>
  <c r="Q46" i="1"/>
  <c r="Q50" i="1"/>
  <c r="S50" i="1" s="1"/>
  <c r="Q62" i="1"/>
  <c r="S62" i="1" s="1"/>
  <c r="Q61" i="1"/>
  <c r="S61" i="1" s="1"/>
  <c r="Q60" i="1"/>
  <c r="S60" i="1" s="1"/>
  <c r="Q63" i="1"/>
  <c r="S63" i="1" s="1"/>
  <c r="Q71" i="1"/>
  <c r="S71" i="1" s="1"/>
  <c r="Q74" i="1"/>
  <c r="S74" i="1" s="1"/>
  <c r="Q77" i="1"/>
  <c r="S77" i="1" s="1"/>
  <c r="Q72" i="1"/>
  <c r="S72" i="1" s="1"/>
  <c r="Q81" i="1"/>
  <c r="S81" i="1" s="1"/>
  <c r="G51" i="1"/>
  <c r="S54" i="1"/>
  <c r="S51" i="1"/>
  <c r="S47" i="1"/>
  <c r="G65" i="1"/>
  <c r="G63" i="1"/>
  <c r="J54" i="1" l="1"/>
  <c r="J62" i="1"/>
  <c r="J64" i="1"/>
  <c r="J65" i="1" s="1"/>
  <c r="G58" i="1"/>
  <c r="G73" i="1" s="1"/>
  <c r="S46" i="1"/>
  <c r="J51" i="1" s="1"/>
  <c r="Q67" i="1"/>
  <c r="S67" i="1" s="1"/>
  <c r="Q66" i="1"/>
  <c r="S66" i="1" s="1"/>
  <c r="Q65" i="1"/>
  <c r="S65" i="1" s="1"/>
  <c r="Q64" i="1"/>
  <c r="S64" i="1" s="1"/>
  <c r="J60" i="1"/>
  <c r="J61" i="1"/>
  <c r="J59" i="1" l="1"/>
  <c r="J63" i="1" s="1"/>
  <c r="J57" i="1"/>
  <c r="J58" i="1" s="1"/>
  <c r="Q86" i="1"/>
  <c r="Q87" i="1"/>
  <c r="S87" i="1" s="1"/>
  <c r="Q84" i="1"/>
  <c r="S84" i="1" s="1"/>
  <c r="Q85" i="1"/>
  <c r="S85" i="1" s="1"/>
  <c r="S86" i="1" l="1"/>
  <c r="J71" i="1" s="1"/>
  <c r="J68" i="1"/>
  <c r="J72" i="1" l="1"/>
  <c r="J73" i="1" s="1"/>
</calcChain>
</file>

<file path=xl/sharedStrings.xml><?xml version="1.0" encoding="utf-8"?>
<sst xmlns="http://schemas.openxmlformats.org/spreadsheetml/2006/main" count="364" uniqueCount="122">
  <si>
    <t>様式第１号別添</t>
    <phoneticPr fontId="1"/>
  </si>
  <si>
    <t>事　業　計　画　書</t>
    <phoneticPr fontId="1"/>
  </si>
  <si>
    <t>１　申請者の概要</t>
    <phoneticPr fontId="1"/>
  </si>
  <si>
    <t>TEL</t>
    <phoneticPr fontId="1"/>
  </si>
  <si>
    <t>創　　業</t>
    <phoneticPr fontId="1"/>
  </si>
  <si>
    <t>担当者</t>
  </si>
  <si>
    <t>FAX</t>
  </si>
  <si>
    <t>従業員数</t>
  </si>
  <si>
    <t>年　　商</t>
  </si>
  <si>
    <t>人</t>
    <rPh sb="0" eb="1">
      <t>ニン</t>
    </rPh>
    <phoneticPr fontId="1"/>
  </si>
  <si>
    <t>円</t>
    <rPh sb="0" eb="1">
      <t>エン</t>
    </rPh>
    <phoneticPr fontId="1"/>
  </si>
  <si>
    <t>資 本 金</t>
  </si>
  <si>
    <t>ア　商品の名称</t>
    <rPh sb="2" eb="4">
      <t>ショウヒン</t>
    </rPh>
    <rPh sb="5" eb="7">
      <t>メイショウ</t>
    </rPh>
    <phoneticPr fontId="1"/>
  </si>
  <si>
    <t>２　申請に係る自社開発商品の説明</t>
    <rPh sb="5" eb="6">
      <t>カカ</t>
    </rPh>
    <rPh sb="7" eb="13">
      <t>ジシャカイハツショウヒン</t>
    </rPh>
    <rPh sb="14" eb="16">
      <t>セツメイ</t>
    </rPh>
    <phoneticPr fontId="1"/>
  </si>
  <si>
    <t>３　誓約事項</t>
    <rPh sb="2" eb="4">
      <t>セイヤク</t>
    </rPh>
    <rPh sb="4" eb="6">
      <t>ジコウ</t>
    </rPh>
    <phoneticPr fontId="1"/>
  </si>
  <si>
    <t>イ　製造者</t>
    <rPh sb="2" eb="5">
      <t>セイゾウシャ</t>
    </rPh>
    <phoneticPr fontId="1"/>
  </si>
  <si>
    <t>ウ　販売者</t>
    <rPh sb="2" eb="5">
      <t>ハンバイシャ</t>
    </rPh>
    <phoneticPr fontId="1"/>
  </si>
  <si>
    <t>エ　商品の内容・特徴</t>
    <rPh sb="2" eb="4">
      <t>ショウヒン</t>
    </rPh>
    <rPh sb="5" eb="7">
      <t>ナイヨウ</t>
    </rPh>
    <rPh sb="8" eb="10">
      <t>トクチョウ</t>
    </rPh>
    <phoneticPr fontId="1"/>
  </si>
  <si>
    <t>オ　各種コンクール・表彰における受賞実績</t>
    <rPh sb="2" eb="4">
      <t>カクシュ</t>
    </rPh>
    <rPh sb="10" eb="12">
      <t>ヒョウショウ</t>
    </rPh>
    <rPh sb="16" eb="20">
      <t>ジュショウジッセキ</t>
    </rPh>
    <phoneticPr fontId="1"/>
  </si>
  <si>
    <t>カ　ターゲット</t>
    <phoneticPr fontId="1"/>
  </si>
  <si>
    <t>キ　希望する販売経路</t>
    <rPh sb="2" eb="4">
      <t>キボウ</t>
    </rPh>
    <rPh sb="6" eb="10">
      <t>ハンバイケイロ</t>
    </rPh>
    <phoneticPr fontId="1"/>
  </si>
  <si>
    <t>４　補助対象経費</t>
    <rPh sb="2" eb="4">
      <t>ホジョ</t>
    </rPh>
    <rPh sb="4" eb="6">
      <t>タイショウ</t>
    </rPh>
    <rPh sb="6" eb="8">
      <t>ケイヒ</t>
    </rPh>
    <phoneticPr fontId="1"/>
  </si>
  <si>
    <t>事業区分</t>
    <rPh sb="0" eb="4">
      <t>ジギョウクブン</t>
    </rPh>
    <phoneticPr fontId="1"/>
  </si>
  <si>
    <t>経費内訳</t>
    <rPh sb="0" eb="2">
      <t>ケイヒ</t>
    </rPh>
    <rPh sb="2" eb="4">
      <t>ウチワケ</t>
    </rPh>
    <phoneticPr fontId="1"/>
  </si>
  <si>
    <t>小間料
登録料</t>
    <rPh sb="0" eb="3">
      <t>コマリョウ</t>
    </rPh>
    <rPh sb="4" eb="7">
      <t>トウロクリョウ</t>
    </rPh>
    <phoneticPr fontId="1"/>
  </si>
  <si>
    <t>小間装飾料
コンテンツ作成費等</t>
    <rPh sb="0" eb="5">
      <t>コマソウショクリョウ</t>
    </rPh>
    <rPh sb="11" eb="14">
      <t>サクセイヒ</t>
    </rPh>
    <rPh sb="14" eb="15">
      <t>トウ</t>
    </rPh>
    <phoneticPr fontId="1"/>
  </si>
  <si>
    <t>備品借上料</t>
    <rPh sb="0" eb="4">
      <t>ビヒンカリア</t>
    </rPh>
    <rPh sb="4" eb="5">
      <t>リョウ</t>
    </rPh>
    <phoneticPr fontId="1"/>
  </si>
  <si>
    <t>電気水道使用料</t>
    <rPh sb="0" eb="4">
      <t>デンキスイドウ</t>
    </rPh>
    <rPh sb="4" eb="7">
      <t>シヨウリョウ</t>
    </rPh>
    <phoneticPr fontId="1"/>
  </si>
  <si>
    <t>製品運搬料</t>
    <rPh sb="0" eb="5">
      <t>セイヒンウンパンリョウ</t>
    </rPh>
    <phoneticPr fontId="1"/>
  </si>
  <si>
    <t>小計</t>
    <rPh sb="0" eb="2">
      <t>ショウケイ</t>
    </rPh>
    <phoneticPr fontId="1"/>
  </si>
  <si>
    <t>　以下の項目について誓約します。</t>
    <phoneticPr fontId="1"/>
  </si>
  <si>
    <t>円</t>
    <rPh sb="0" eb="1">
      <t>エン</t>
    </rPh>
    <phoneticPr fontId="1"/>
  </si>
  <si>
    <t>コンテスト申込料</t>
    <rPh sb="5" eb="7">
      <t>モウシコミ</t>
    </rPh>
    <rPh sb="7" eb="8">
      <t>リョウ</t>
    </rPh>
    <phoneticPr fontId="1"/>
  </si>
  <si>
    <t>セミナー受講料</t>
    <rPh sb="4" eb="7">
      <t>ジュコウリョウ</t>
    </rPh>
    <phoneticPr fontId="1"/>
  </si>
  <si>
    <t>合計</t>
    <rPh sb="0" eb="2">
      <t>ゴウケイ</t>
    </rPh>
    <phoneticPr fontId="1"/>
  </si>
  <si>
    <t>広告掲載料</t>
    <rPh sb="0" eb="2">
      <t>コウコク</t>
    </rPh>
    <rPh sb="2" eb="5">
      <t>ケイサイリョウ</t>
    </rPh>
    <phoneticPr fontId="1"/>
  </si>
  <si>
    <t>（単位：円）</t>
    <rPh sb="1" eb="3">
      <t>タンイ</t>
    </rPh>
    <rPh sb="4" eb="5">
      <t>エン</t>
    </rPh>
    <phoneticPr fontId="1"/>
  </si>
  <si>
    <t>（補助金申請額は千円未満切捨て）</t>
    <phoneticPr fontId="1"/>
  </si>
  <si>
    <t>宿泊費（２人目）</t>
    <rPh sb="0" eb="3">
      <t>シュクハクヒ</t>
    </rPh>
    <rPh sb="5" eb="7">
      <t>ニンメ</t>
    </rPh>
    <phoneticPr fontId="1"/>
  </si>
  <si>
    <t>交通費（１人目）</t>
    <rPh sb="0" eb="3">
      <t>コウツウヒ</t>
    </rPh>
    <rPh sb="5" eb="7">
      <t>ニンメ</t>
    </rPh>
    <phoneticPr fontId="1"/>
  </si>
  <si>
    <t>宿泊費（１人目）</t>
    <rPh sb="0" eb="3">
      <t>シュクハクヒ</t>
    </rPh>
    <rPh sb="5" eb="7">
      <t>ニンメ</t>
    </rPh>
    <phoneticPr fontId="1"/>
  </si>
  <si>
    <t>交通費（２人目）</t>
    <rPh sb="0" eb="3">
      <t>コウツウヒ</t>
    </rPh>
    <phoneticPr fontId="1"/>
  </si>
  <si>
    <t>外商促進事業合計</t>
    <rPh sb="0" eb="6">
      <t>ガイショウソクシンジギョウ</t>
    </rPh>
    <rPh sb="6" eb="8">
      <t>ゴウケイ</t>
    </rPh>
    <phoneticPr fontId="1"/>
  </si>
  <si>
    <t>広告掲載事業合計</t>
    <rPh sb="0" eb="6">
      <t>コウコクケイサイジギョウ</t>
    </rPh>
    <rPh sb="6" eb="8">
      <t>ゴウケイ</t>
    </rPh>
    <phoneticPr fontId="1"/>
  </si>
  <si>
    <t>見本市出展事業合計</t>
    <rPh sb="0" eb="3">
      <t>ミホンイチ</t>
    </rPh>
    <rPh sb="3" eb="7">
      <t>シュッテンジギョウ</t>
    </rPh>
    <rPh sb="7" eb="9">
      <t>ゴウケイ</t>
    </rPh>
    <phoneticPr fontId="1"/>
  </si>
  <si>
    <t>円</t>
    <rPh sb="0" eb="1">
      <t>エン</t>
    </rPh>
    <phoneticPr fontId="1"/>
  </si>
  <si>
    <t>MAIL</t>
    <phoneticPr fontId="1"/>
  </si>
  <si>
    <t>栄養成分検査料等</t>
    <rPh sb="0" eb="7">
      <t>エイヨウセイブンケンサリョウ</t>
    </rPh>
    <rPh sb="7" eb="8">
      <t>トウ</t>
    </rPh>
    <phoneticPr fontId="1"/>
  </si>
  <si>
    <t>広報物等改良費</t>
    <rPh sb="0" eb="3">
      <t>コウホウブツ</t>
    </rPh>
    <rPh sb="3" eb="4">
      <t>ナド</t>
    </rPh>
    <rPh sb="4" eb="6">
      <t>カイリョウ</t>
    </rPh>
    <rPh sb="6" eb="7">
      <t>ヒ</t>
    </rPh>
    <phoneticPr fontId="1"/>
  </si>
  <si>
    <t>高知市外商支援課メーリングリストへのアドレス等追加を希望しません。</t>
    <rPh sb="22" eb="23">
      <t>トウ</t>
    </rPh>
    <phoneticPr fontId="1"/>
  </si>
  <si>
    <t>通算３年度未満＝1、通算３年度以上＝2</t>
    <rPh sb="0" eb="2">
      <t>ツウサン</t>
    </rPh>
    <rPh sb="3" eb="5">
      <t>ネンド</t>
    </rPh>
    <rPh sb="5" eb="7">
      <t>ミマン</t>
    </rPh>
    <phoneticPr fontId="1"/>
  </si>
  <si>
    <t>補助金申請額</t>
    <rPh sb="0" eb="6">
      <t>ホジョキンシンセイガク</t>
    </rPh>
    <phoneticPr fontId="1"/>
  </si>
  <si>
    <t>対面式見本市（国内）該当</t>
    <phoneticPr fontId="1"/>
  </si>
  <si>
    <t>対面式見本市（海外）該当</t>
    <rPh sb="7" eb="9">
      <t>カイガイ</t>
    </rPh>
    <phoneticPr fontId="1"/>
  </si>
  <si>
    <t>オンライン見本市該当</t>
    <rPh sb="5" eb="8">
      <t>ミホンイチ</t>
    </rPh>
    <rPh sb="8" eb="10">
      <t>ガイトウ</t>
    </rPh>
    <phoneticPr fontId="1"/>
  </si>
  <si>
    <t>他の公共団体等を通じての出展該当</t>
    <rPh sb="0" eb="1">
      <t>タ</t>
    </rPh>
    <rPh sb="2" eb="6">
      <t>コウキョウダンタイ</t>
    </rPh>
    <rPh sb="6" eb="7">
      <t>トウ</t>
    </rPh>
    <rPh sb="8" eb="9">
      <t>ツウ</t>
    </rPh>
    <rPh sb="12" eb="14">
      <t>シュッテン</t>
    </rPh>
    <rPh sb="14" eb="16">
      <t>ガイトウ</t>
    </rPh>
    <phoneticPr fontId="1"/>
  </si>
  <si>
    <t>補助金申請額</t>
    <rPh sb="0" eb="6">
      <t>ホジョキンシンセイガク</t>
    </rPh>
    <phoneticPr fontId="1"/>
  </si>
  <si>
    <t>上限額</t>
    <phoneticPr fontId="1"/>
  </si>
  <si>
    <t>通算３年度未満_国内見本市</t>
    <rPh sb="8" eb="10">
      <t>コクナイ</t>
    </rPh>
    <rPh sb="10" eb="13">
      <t>ミホンイチ</t>
    </rPh>
    <phoneticPr fontId="1"/>
  </si>
  <si>
    <t>通算３年度未満_海外見本市</t>
    <rPh sb="8" eb="10">
      <t>カイガイ</t>
    </rPh>
    <rPh sb="10" eb="13">
      <t>ミホンイチ</t>
    </rPh>
    <phoneticPr fontId="1"/>
  </si>
  <si>
    <t>通算３年度未満_オンライン見本市</t>
    <rPh sb="13" eb="16">
      <t>ミホンイチ</t>
    </rPh>
    <phoneticPr fontId="1"/>
  </si>
  <si>
    <t>通算３年度未満_他の公共団体等を通じた海外見本市</t>
    <rPh sb="16" eb="17">
      <t>ツウ</t>
    </rPh>
    <rPh sb="19" eb="21">
      <t>カイガイ</t>
    </rPh>
    <rPh sb="21" eb="24">
      <t>ミホンイチ</t>
    </rPh>
    <phoneticPr fontId="1"/>
  </si>
  <si>
    <t>通算３年度未満_他の公共団体等を通じた国内見本市</t>
    <rPh sb="19" eb="21">
      <t>コクナイ</t>
    </rPh>
    <rPh sb="21" eb="24">
      <t>ミホンイチ</t>
    </rPh>
    <phoneticPr fontId="1"/>
  </si>
  <si>
    <t>通算３年度以上_国内見本市</t>
    <rPh sb="8" eb="10">
      <t>コクナイ</t>
    </rPh>
    <rPh sb="10" eb="13">
      <t>ミホンイチ</t>
    </rPh>
    <phoneticPr fontId="1"/>
  </si>
  <si>
    <t>通算３年度以上_海外見本市</t>
    <rPh sb="8" eb="10">
      <t>カイガイ</t>
    </rPh>
    <rPh sb="10" eb="13">
      <t>ミホンイチ</t>
    </rPh>
    <phoneticPr fontId="1"/>
  </si>
  <si>
    <t>通算３年度以上_オンライン見本市</t>
    <rPh sb="13" eb="16">
      <t>ミホンイチ</t>
    </rPh>
    <phoneticPr fontId="1"/>
  </si>
  <si>
    <t>通算３年度以上_他の公共団体等を通じた海外見本市</t>
    <rPh sb="16" eb="17">
      <t>ツウ</t>
    </rPh>
    <rPh sb="19" eb="21">
      <t>カイガイ</t>
    </rPh>
    <rPh sb="21" eb="24">
      <t>ミホンイチ</t>
    </rPh>
    <phoneticPr fontId="1"/>
  </si>
  <si>
    <t>通算３年度以上_他の公共団体等を通じた国内見本市</t>
    <rPh sb="19" eb="21">
      <t>コクナイ</t>
    </rPh>
    <rPh sb="21" eb="24">
      <t>ミホンイチ</t>
    </rPh>
    <phoneticPr fontId="1"/>
  </si>
  <si>
    <t>１人目_通算３年度未満_国内見本市</t>
    <rPh sb="1" eb="2">
      <t>ニン</t>
    </rPh>
    <rPh sb="2" eb="3">
      <t>メ</t>
    </rPh>
    <rPh sb="12" eb="14">
      <t>コクナイ</t>
    </rPh>
    <rPh sb="14" eb="17">
      <t>ミホンイチ</t>
    </rPh>
    <phoneticPr fontId="1"/>
  </si>
  <si>
    <t>１人目_通算３年度未満_海外見本市</t>
    <rPh sb="12" eb="14">
      <t>カイガイ</t>
    </rPh>
    <rPh sb="14" eb="17">
      <t>ミホンイチ</t>
    </rPh>
    <phoneticPr fontId="1"/>
  </si>
  <si>
    <t>１人目_通算３年度以上_国内見本市</t>
    <rPh sb="12" eb="14">
      <t>コクナイ</t>
    </rPh>
    <rPh sb="14" eb="17">
      <t>ミホンイチ</t>
    </rPh>
    <phoneticPr fontId="1"/>
  </si>
  <si>
    <t>１人目_通算３年度以上_海外見本市</t>
    <rPh sb="12" eb="14">
      <t>カイガイ</t>
    </rPh>
    <rPh sb="14" eb="17">
      <t>ミホンイチ</t>
    </rPh>
    <phoneticPr fontId="1"/>
  </si>
  <si>
    <t>２人目_通算３年度未満_国内見本市</t>
    <rPh sb="12" eb="14">
      <t>コクナイ</t>
    </rPh>
    <rPh sb="14" eb="17">
      <t>ミホンイチ</t>
    </rPh>
    <phoneticPr fontId="1"/>
  </si>
  <si>
    <t>２人目_通算３年度未満_海外見本市</t>
    <rPh sb="12" eb="14">
      <t>カイガイ</t>
    </rPh>
    <rPh sb="14" eb="17">
      <t>ミホンイチ</t>
    </rPh>
    <phoneticPr fontId="1"/>
  </si>
  <si>
    <t>２人目_通算３年度以上_国内見本市</t>
    <rPh sb="12" eb="14">
      <t>コクナイ</t>
    </rPh>
    <rPh sb="14" eb="17">
      <t>ミホンイチ</t>
    </rPh>
    <phoneticPr fontId="1"/>
  </si>
  <si>
    <t>２人目_通算３年度以上_海外見本市</t>
    <rPh sb="12" eb="14">
      <t>カイガイ</t>
    </rPh>
    <rPh sb="14" eb="17">
      <t>ミホンイチ</t>
    </rPh>
    <phoneticPr fontId="1"/>
  </si>
  <si>
    <t>①本補助金の対象となる事業は、申請年度の４月１日以降に開始したものです。</t>
    <rPh sb="15" eb="19">
      <t>シンセイネンド</t>
    </rPh>
    <phoneticPr fontId="1"/>
  </si>
  <si>
    <t>③クレジットカードで補助対象経費を支払い、引落しが完了しない等の理由により補助対象外となった場合は、速やかに補助金を返還します。</t>
    <rPh sb="10" eb="16">
      <t>ホジョタイショウケイヒ</t>
    </rPh>
    <rPh sb="17" eb="19">
      <t>シハラ</t>
    </rPh>
    <rPh sb="21" eb="23">
      <t>ヒキオト</t>
    </rPh>
    <rPh sb="25" eb="27">
      <t>カンリョウ</t>
    </rPh>
    <rPh sb="30" eb="31">
      <t>トウ</t>
    </rPh>
    <rPh sb="32" eb="34">
      <t>リユウ</t>
    </rPh>
    <rPh sb="37" eb="42">
      <t>ホジョタイショウガイ</t>
    </rPh>
    <rPh sb="46" eb="48">
      <t>バアイ</t>
    </rPh>
    <rPh sb="50" eb="51">
      <t>スミ</t>
    </rPh>
    <rPh sb="54" eb="57">
      <t>ホジョキン</t>
    </rPh>
    <rPh sb="58" eb="60">
      <t>ヘンカン</t>
    </rPh>
    <phoneticPr fontId="1"/>
  </si>
  <si>
    <t>広報物等改良費該当</t>
    <rPh sb="0" eb="3">
      <t>コウホウブツ</t>
    </rPh>
    <rPh sb="3" eb="4">
      <t>ナド</t>
    </rPh>
    <rPh sb="4" eb="6">
      <t>カイリョウ</t>
    </rPh>
    <rPh sb="6" eb="7">
      <t>ヒ</t>
    </rPh>
    <rPh sb="7" eb="9">
      <t>ガイトウ</t>
    </rPh>
    <phoneticPr fontId="1"/>
  </si>
  <si>
    <t>通算３年度未満_他の公共団体等を通じたオンライン見本市</t>
    <rPh sb="24" eb="27">
      <t>ミホンイチ</t>
    </rPh>
    <phoneticPr fontId="1"/>
  </si>
  <si>
    <t>他通算３年度以上_他の公共団体等を通じたオンライン見本市</t>
    <rPh sb="25" eb="28">
      <t>ミホンイチ</t>
    </rPh>
    <phoneticPr fontId="1"/>
  </si>
  <si>
    <t>コンテスト申込料該当</t>
    <rPh sb="5" eb="7">
      <t>モウシコミ</t>
    </rPh>
    <rPh sb="7" eb="8">
      <t>リョウ</t>
    </rPh>
    <phoneticPr fontId="1"/>
  </si>
  <si>
    <t>セミナー受講料該当</t>
    <rPh sb="4" eb="7">
      <t>ジュコウリョウ</t>
    </rPh>
    <phoneticPr fontId="1"/>
  </si>
  <si>
    <t>栄養成分検査料等該当</t>
    <rPh sb="0" eb="7">
      <t>エイヨウセイブンケンサリョウ</t>
    </rPh>
    <rPh sb="7" eb="8">
      <t>トウ</t>
    </rPh>
    <phoneticPr fontId="1"/>
  </si>
  <si>
    <t>広告掲載料該当</t>
    <phoneticPr fontId="1"/>
  </si>
  <si>
    <t>通算３年度未満_広報物等改良費</t>
  </si>
  <si>
    <t>通算３年度以上_広報物等改良費</t>
  </si>
  <si>
    <t>通算３年度以上_コンテスト申込料</t>
  </si>
  <si>
    <t>通算３年度未満_コンテスト申込料</t>
    <phoneticPr fontId="1"/>
  </si>
  <si>
    <t>通算３年度未満_セミナー受講料</t>
  </si>
  <si>
    <t>通算３年度以上_セミナー受講料</t>
  </si>
  <si>
    <t>通算３年度未満_栄養成分検査料等</t>
  </si>
  <si>
    <t>通算３年度以上_栄養成分検査料等</t>
  </si>
  <si>
    <t>通算３年度未満_広告掲載料</t>
  </si>
  <si>
    <t>通算３年度以上_広告掲載料</t>
  </si>
  <si>
    <t>通算制限チェック</t>
    <rPh sb="0" eb="4">
      <t>ツウサンセイゲン</t>
    </rPh>
    <phoneticPr fontId="1"/>
  </si>
  <si>
    <t>見本市出展事業の項目（旅費除く）</t>
    <rPh sb="11" eb="13">
      <t>リョヒ</t>
    </rPh>
    <rPh sb="13" eb="14">
      <t>ノゾ</t>
    </rPh>
    <phoneticPr fontId="1"/>
  </si>
  <si>
    <t>見本市出展事業の項目（旅費）</t>
    <rPh sb="11" eb="13">
      <t>リョヒ</t>
    </rPh>
    <phoneticPr fontId="1"/>
  </si>
  <si>
    <t>外相促進事業の項目</t>
    <rPh sb="0" eb="6">
      <t>ガイショウソクシンジギョウ</t>
    </rPh>
    <phoneticPr fontId="1"/>
  </si>
  <si>
    <t>広告掲載事業の項目</t>
    <rPh sb="0" eb="6">
      <t>コウコクケイサイジギョウ</t>
    </rPh>
    <phoneticPr fontId="1"/>
  </si>
  <si>
    <t>海外物産展出展事業</t>
    <rPh sb="0" eb="2">
      <t>カイガイ</t>
    </rPh>
    <rPh sb="2" eb="5">
      <t>ブッサンテン</t>
    </rPh>
    <rPh sb="5" eb="6">
      <t>デ</t>
    </rPh>
    <rPh sb="6" eb="7">
      <t>テン</t>
    </rPh>
    <rPh sb="7" eb="8">
      <t>コト</t>
    </rPh>
    <rPh sb="8" eb="9">
      <t>ギョウ</t>
    </rPh>
    <phoneticPr fontId="1"/>
  </si>
  <si>
    <r>
      <t xml:space="preserve">補助対象経費
</t>
    </r>
    <r>
      <rPr>
        <sz val="6"/>
        <color theme="1"/>
        <rFont val="ＭＳ Ｐゴシック"/>
        <family val="3"/>
        <charset val="128"/>
      </rPr>
      <t>（消費税を除く）</t>
    </r>
    <rPh sb="0" eb="2">
      <t>ホジョ</t>
    </rPh>
    <rPh sb="2" eb="4">
      <t>タイショウ</t>
    </rPh>
    <rPh sb="4" eb="6">
      <t>ケイヒ</t>
    </rPh>
    <rPh sb="8" eb="11">
      <t>ショウヒゼイ</t>
    </rPh>
    <rPh sb="12" eb="13">
      <t>ノゾ</t>
    </rPh>
    <phoneticPr fontId="1"/>
  </si>
  <si>
    <t>見本市出展事業</t>
    <rPh sb="0" eb="7">
      <t>ミホンイチシュッテンジギョウ</t>
    </rPh>
    <phoneticPr fontId="1"/>
  </si>
  <si>
    <t>外商促進事業</t>
    <rPh sb="0" eb="4">
      <t>ガイショウソクシン</t>
    </rPh>
    <rPh sb="4" eb="6">
      <t>ジギョウ</t>
    </rPh>
    <phoneticPr fontId="1"/>
  </si>
  <si>
    <t>広告掲載事業</t>
    <rPh sb="0" eb="2">
      <t>コウコク</t>
    </rPh>
    <rPh sb="2" eb="4">
      <t>ケイサイ</t>
    </rPh>
    <rPh sb="4" eb="6">
      <t>ジギョウ</t>
    </rPh>
    <phoneticPr fontId="1"/>
  </si>
  <si>
    <t>海外物産展出展事業合計</t>
    <rPh sb="0" eb="2">
      <t>カイガイ</t>
    </rPh>
    <rPh sb="2" eb="5">
      <t>ブッサンテン</t>
    </rPh>
    <rPh sb="5" eb="7">
      <t>シュッテン</t>
    </rPh>
    <rPh sb="7" eb="9">
      <t>ジギョウ</t>
    </rPh>
    <rPh sb="9" eb="11">
      <t>ゴウケイ</t>
    </rPh>
    <phoneticPr fontId="1"/>
  </si>
  <si>
    <t>海外物産展出展事業の項目</t>
    <phoneticPr fontId="1"/>
  </si>
  <si>
    <t>１人目_通算３年度未満</t>
    <rPh sb="1" eb="2">
      <t>ニン</t>
    </rPh>
    <rPh sb="2" eb="3">
      <t>メ</t>
    </rPh>
    <phoneticPr fontId="1"/>
  </si>
  <si>
    <t>１人目_通算３年度以上</t>
    <phoneticPr fontId="1"/>
  </si>
  <si>
    <t>２人目_通算３年度未満</t>
    <phoneticPr fontId="1"/>
  </si>
  <si>
    <t>２人目_通算３年度以上</t>
    <phoneticPr fontId="1"/>
  </si>
  <si>
    <t>見本市出展事業の旅費１人目該当</t>
    <rPh sb="0" eb="3">
      <t>ミホンイチ</t>
    </rPh>
    <rPh sb="3" eb="5">
      <t>シュッテン</t>
    </rPh>
    <rPh sb="5" eb="7">
      <t>ジギョウ</t>
    </rPh>
    <rPh sb="8" eb="10">
      <t>リョヒ</t>
    </rPh>
    <rPh sb="11" eb="12">
      <t>ニン</t>
    </rPh>
    <rPh sb="12" eb="13">
      <t>メ</t>
    </rPh>
    <rPh sb="13" eb="15">
      <t>ガイトウ</t>
    </rPh>
    <phoneticPr fontId="1"/>
  </si>
  <si>
    <t>見本市出展事業の旅費２人目該当</t>
    <phoneticPr fontId="1"/>
  </si>
  <si>
    <t>海外物産展出展事業の旅費１人目該当</t>
    <rPh sb="0" eb="2">
      <t>カイガイ</t>
    </rPh>
    <rPh sb="2" eb="5">
      <t>ブッサンテン</t>
    </rPh>
    <rPh sb="5" eb="7">
      <t>シュッテン</t>
    </rPh>
    <rPh sb="7" eb="9">
      <t>ジギョウ</t>
    </rPh>
    <rPh sb="10" eb="12">
      <t>リョヒ</t>
    </rPh>
    <rPh sb="13" eb="14">
      <t>ニン</t>
    </rPh>
    <rPh sb="14" eb="15">
      <t>メ</t>
    </rPh>
    <rPh sb="15" eb="17">
      <t>ガイトウ</t>
    </rPh>
    <phoneticPr fontId="1"/>
  </si>
  <si>
    <t>海外物産展出展事業の旅費２人目該当</t>
    <phoneticPr fontId="1"/>
  </si>
  <si>
    <t>見本市出展事業の項目（旅費除く）該当</t>
    <rPh sb="16" eb="18">
      <t>ガイトウ</t>
    </rPh>
    <phoneticPr fontId="1"/>
  </si>
  <si>
    <t>②本申請で補助対象となる経費に関して、国・県・市町村が実施する他の公的補助制度の交付申請をしておらず、他の事業による給付を受けていません。また、第４条第４号に定める海外物産展出展事業に該当する場合を除き、高知市が出展料等を負担する事業ではありません。</t>
    <rPh sb="109" eb="110">
      <t>トウ</t>
    </rPh>
    <rPh sb="115" eb="117">
      <t>ジギョウ</t>
    </rPh>
    <phoneticPr fontId="1"/>
  </si>
  <si>
    <t>⑤本補助事業の完了後３か月及び６か月経過したときには、速やかに事業効果報告書を提出します。</t>
    <phoneticPr fontId="1"/>
  </si>
  <si>
    <t>⑥その他、高知市販路拡大サポート事業費補助金交付要綱及び同要領を遵守します。</t>
    <phoneticPr fontId="1"/>
  </si>
  <si>
    <t>⑤本補助事業の完了後３か月及び６か月経過したときには、速やかに事業効果報告書を提出します。</t>
    <phoneticPr fontId="1"/>
  </si>
  <si>
    <t>⑥その他、高知市販路拡大サポート事業費補助金交付要綱及び同要領を遵守します。</t>
    <phoneticPr fontId="1"/>
  </si>
  <si>
    <t>④本補助金に係る帳簿及び関係書類については補助事業の完了した年度の翌年度から起算して５年間保管するとともに、補助事業により取得し、又は効用の増加した財産のうち処分制限期間を経過しないものに係る関係書類は、当該処分制限期間を経過するまで保管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</si>
</sst>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 "/>
    <numFmt numFmtId="178" formatCode="0_ "/>
  </numFmts>
  <fonts count="15" x14ac:knownFonts="1">
    <font>
      <sz val="11"/>
      <color theme="1"/>
      <name val="ＭＳ Ｐゴシック"/>
      <family val="2"/>
      <scheme val="minor"/>
    </font>
    <font>
      <sz val="6"/>
      <name val="ＭＳ Ｐゴシック"/>
      <family val="3"/>
      <charset val="128"/>
      <scheme val="minor"/>
    </font>
    <font>
      <sz val="8"/>
      <color theme="1"/>
      <name val="ＭＳ 明朝"/>
      <family val="1"/>
      <charset val="128"/>
    </font>
    <font>
      <sz val="9"/>
      <color rgb="FF000000"/>
      <name val="Meiryo UI"/>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font>
    <font>
      <sz val="6"/>
      <color theme="1"/>
      <name val="ＭＳ Ｐゴシック"/>
      <family val="3"/>
      <charset val="128"/>
    </font>
    <font>
      <sz val="9"/>
      <color theme="1"/>
      <name val="ＭＳ Ｐゴシック"/>
      <family val="3"/>
      <charset val="128"/>
    </font>
    <font>
      <b/>
      <sz val="9"/>
      <color theme="1"/>
      <name val="ＭＳ Ｐゴシック"/>
      <family val="3"/>
      <charset val="128"/>
    </font>
    <font>
      <sz val="9"/>
      <name val="ＭＳ Ｐゴシック"/>
      <family val="3"/>
      <charset val="128"/>
    </font>
    <font>
      <u/>
      <sz val="6"/>
      <color theme="1"/>
      <name val="ＭＳ Ｐゴシック"/>
      <family val="3"/>
      <charset val="128"/>
    </font>
    <font>
      <sz val="9"/>
      <color theme="1"/>
      <name val="ＭＳ Ｐゴシック"/>
      <family val="2"/>
      <scheme val="minor"/>
    </font>
    <font>
      <sz val="9"/>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auto="1"/>
      </right>
      <top style="thin">
        <color indexed="64"/>
      </top>
      <bottom style="hair">
        <color indexed="64"/>
      </bottom>
      <diagonal/>
    </border>
    <border>
      <left/>
      <right style="thin">
        <color auto="1"/>
      </right>
      <top/>
      <bottom style="hair">
        <color indexed="64"/>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auto="1"/>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auto="1"/>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auto="1"/>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auto="1"/>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s>
  <cellStyleXfs count="1">
    <xf numFmtId="0" fontId="0" fillId="0" borderId="0"/>
  </cellStyleXfs>
  <cellXfs count="270">
    <xf numFmtId="0" fontId="0" fillId="0" borderId="0" xfId="0"/>
    <xf numFmtId="0" fontId="4" fillId="0" borderId="0" xfId="0" applyFont="1" applyAlignment="1" applyProtection="1">
      <alignment vertical="center"/>
      <protection locked="0"/>
    </xf>
    <xf numFmtId="177" fontId="13" fillId="0" borderId="0" xfId="0" applyNumberFormat="1" applyFont="1" applyAlignment="1" applyProtection="1">
      <alignment horizontal="left" vertical="top"/>
    </xf>
    <xf numFmtId="0" fontId="8" fillId="0" borderId="0" xfId="0" applyFont="1" applyAlignment="1" applyProtection="1">
      <alignment horizontal="left" vertical="top" wrapText="1"/>
    </xf>
    <xf numFmtId="178" fontId="13" fillId="0" borderId="0" xfId="0" applyNumberFormat="1" applyFont="1" applyAlignment="1" applyProtection="1">
      <alignment horizontal="left" vertical="top"/>
    </xf>
    <xf numFmtId="0" fontId="8" fillId="0" borderId="0" xfId="0" applyFont="1" applyBorder="1" applyAlignment="1" applyProtection="1">
      <alignment horizontal="left" vertical="top" wrapText="1"/>
    </xf>
    <xf numFmtId="0" fontId="13" fillId="0" borderId="0" xfId="0" applyFont="1" applyAlignment="1" applyProtection="1">
      <alignment horizontal="left" vertical="top"/>
    </xf>
    <xf numFmtId="177" fontId="13" fillId="0" borderId="1" xfId="0" applyNumberFormat="1" applyFont="1" applyFill="1" applyBorder="1" applyAlignment="1" applyProtection="1">
      <alignment horizontal="left" vertical="top"/>
    </xf>
    <xf numFmtId="0" fontId="4" fillId="0" borderId="0" xfId="0" applyFont="1" applyAlignment="1" applyProtection="1">
      <alignment vertical="center"/>
    </xf>
    <xf numFmtId="0" fontId="12" fillId="0" borderId="0" xfId="0" applyFont="1" applyAlignment="1" applyProtection="1">
      <alignment horizontal="left" vertical="top"/>
    </xf>
    <xf numFmtId="0" fontId="12" fillId="0" borderId="0" xfId="0" applyFont="1" applyBorder="1" applyAlignment="1" applyProtection="1">
      <alignment horizontal="left" vertical="top"/>
    </xf>
    <xf numFmtId="0" fontId="0" fillId="0" borderId="0" xfId="0" applyFont="1" applyProtection="1"/>
    <xf numFmtId="0" fontId="4" fillId="0" borderId="0" xfId="0" applyFont="1" applyAlignment="1" applyProtection="1">
      <alignment horizontal="center" vertical="center"/>
    </xf>
    <xf numFmtId="0" fontId="4" fillId="0" borderId="11" xfId="0" applyFont="1" applyBorder="1" applyAlignment="1" applyProtection="1">
      <alignment vertical="center"/>
    </xf>
    <xf numFmtId="0" fontId="4" fillId="0" borderId="0" xfId="0" applyFont="1" applyBorder="1" applyAlignment="1" applyProtection="1">
      <alignment vertical="center"/>
    </xf>
    <xf numFmtId="0" fontId="5" fillId="0" borderId="60" xfId="0" applyFont="1" applyBorder="1" applyAlignment="1" applyProtection="1">
      <alignment vertical="center"/>
    </xf>
    <xf numFmtId="0" fontId="5" fillId="0" borderId="57" xfId="0" applyFont="1" applyBorder="1" applyAlignment="1" applyProtection="1">
      <alignment horizontal="distributed" vertical="center" wrapText="1"/>
    </xf>
    <xf numFmtId="0" fontId="4" fillId="0" borderId="45" xfId="0" applyFont="1" applyBorder="1" applyAlignment="1" applyProtection="1">
      <alignment vertical="center"/>
    </xf>
    <xf numFmtId="0" fontId="5" fillId="0" borderId="39" xfId="0" applyFont="1" applyBorder="1" applyAlignment="1" applyProtection="1">
      <alignment horizontal="distributed" vertical="center" wrapText="1"/>
    </xf>
    <xf numFmtId="0" fontId="4" fillId="0" borderId="34" xfId="0" applyFont="1" applyBorder="1" applyAlignment="1" applyProtection="1">
      <alignment vertical="center"/>
    </xf>
    <xf numFmtId="0" fontId="5" fillId="0" borderId="0" xfId="0" applyFont="1" applyBorder="1" applyAlignment="1" applyProtection="1">
      <alignment horizontal="center" vertical="center" wrapText="1"/>
    </xf>
    <xf numFmtId="0" fontId="4" fillId="0" borderId="59" xfId="0"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wrapText="1"/>
    </xf>
    <xf numFmtId="178" fontId="13" fillId="0" borderId="0" xfId="0" applyNumberFormat="1" applyFont="1" applyBorder="1" applyAlignment="1" applyProtection="1">
      <alignment horizontal="left" vertical="top"/>
    </xf>
    <xf numFmtId="177" fontId="13" fillId="0" borderId="0" xfId="0" applyNumberFormat="1" applyFont="1" applyBorder="1" applyAlignment="1" applyProtection="1">
      <alignment horizontal="left" vertical="top"/>
    </xf>
    <xf numFmtId="0" fontId="0" fillId="0" borderId="0" xfId="0" applyFont="1" applyBorder="1" applyProtection="1"/>
    <xf numFmtId="0" fontId="6" fillId="0" borderId="0" xfId="0" applyFont="1" applyAlignment="1" applyProtection="1">
      <alignment vertical="center"/>
    </xf>
    <xf numFmtId="0" fontId="7" fillId="0" borderId="0" xfId="0" applyFont="1" applyAlignment="1" applyProtection="1">
      <alignment vertical="center"/>
    </xf>
    <xf numFmtId="0" fontId="4" fillId="0" borderId="0" xfId="0" applyFont="1" applyBorder="1" applyAlignment="1" applyProtection="1">
      <alignment horizontal="right" vertical="center"/>
    </xf>
    <xf numFmtId="0" fontId="4" fillId="0" borderId="3"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9" xfId="0" applyFont="1" applyBorder="1" applyAlignment="1" applyProtection="1">
      <alignment horizontal="center" vertical="center"/>
    </xf>
    <xf numFmtId="0" fontId="13" fillId="0" borderId="0" xfId="0" applyFont="1" applyAlignment="1" applyProtection="1">
      <alignment horizontal="left" vertical="top" wrapText="1"/>
    </xf>
    <xf numFmtId="0" fontId="9" fillId="0" borderId="5" xfId="0" applyFont="1" applyBorder="1" applyAlignment="1" applyProtection="1">
      <alignment horizontal="center" vertical="center"/>
    </xf>
    <xf numFmtId="0" fontId="9" fillId="0" borderId="0" xfId="0" applyFont="1" applyBorder="1" applyAlignment="1" applyProtection="1">
      <alignment horizontal="center" vertical="center"/>
    </xf>
    <xf numFmtId="0" fontId="8" fillId="0" borderId="30" xfId="0" applyFont="1" applyBorder="1" applyAlignment="1" applyProtection="1">
      <alignment horizontal="center" vertical="center"/>
    </xf>
    <xf numFmtId="177" fontId="0" fillId="0" borderId="0" xfId="0" applyNumberFormat="1" applyFont="1" applyAlignment="1" applyProtection="1">
      <alignment horizontal="left" vertical="top"/>
    </xf>
    <xf numFmtId="0" fontId="9" fillId="0" borderId="55" xfId="0" applyFont="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8" fillId="0" borderId="47" xfId="0" applyFont="1" applyBorder="1" applyAlignment="1" applyProtection="1">
      <alignment horizontal="center" vertical="center"/>
    </xf>
    <xf numFmtId="0" fontId="8" fillId="0" borderId="43" xfId="0" applyFont="1" applyBorder="1" applyAlignment="1" applyProtection="1">
      <alignment horizontal="center" vertical="center"/>
    </xf>
    <xf numFmtId="177" fontId="0" fillId="0" borderId="0" xfId="0" applyNumberFormat="1" applyFont="1" applyBorder="1" applyAlignment="1" applyProtection="1">
      <alignment horizontal="left" vertical="top"/>
    </xf>
    <xf numFmtId="0" fontId="8" fillId="0" borderId="12" xfId="0" applyFont="1" applyBorder="1" applyAlignment="1" applyProtection="1">
      <alignment horizontal="center" vertical="center"/>
    </xf>
    <xf numFmtId="0" fontId="8" fillId="0" borderId="56" xfId="0" applyFont="1" applyBorder="1" applyAlignment="1" applyProtection="1">
      <alignment horizontal="center" vertical="center"/>
    </xf>
    <xf numFmtId="177" fontId="2" fillId="0" borderId="0" xfId="0" applyNumberFormat="1" applyFont="1" applyBorder="1" applyAlignment="1" applyProtection="1">
      <alignment horizontal="left" vertical="top"/>
    </xf>
    <xf numFmtId="0" fontId="4" fillId="0" borderId="59" xfId="0" applyFont="1" applyBorder="1" applyAlignment="1" applyProtection="1">
      <alignment vertical="center"/>
      <protection locked="0"/>
    </xf>
    <xf numFmtId="0" fontId="4" fillId="0" borderId="0" xfId="0" applyFont="1" applyFill="1" applyAlignment="1" applyProtection="1">
      <alignment vertical="center"/>
    </xf>
    <xf numFmtId="0" fontId="8" fillId="0" borderId="0" xfId="0" applyFont="1" applyFill="1" applyAlignment="1" applyProtection="1">
      <alignment horizontal="left" vertical="top" wrapText="1"/>
    </xf>
    <xf numFmtId="178" fontId="13" fillId="0" borderId="0" xfId="0" applyNumberFormat="1" applyFont="1" applyFill="1" applyAlignment="1" applyProtection="1">
      <alignment horizontal="left" vertical="top"/>
    </xf>
    <xf numFmtId="177" fontId="13" fillId="0" borderId="0" xfId="0" applyNumberFormat="1" applyFont="1" applyFill="1" applyAlignment="1" applyProtection="1">
      <alignment horizontal="left" vertical="top"/>
    </xf>
    <xf numFmtId="0" fontId="12" fillId="0" borderId="0" xfId="0" applyFont="1" applyFill="1" applyAlignment="1" applyProtection="1">
      <alignment horizontal="left" vertical="top"/>
    </xf>
    <xf numFmtId="0" fontId="12" fillId="0" borderId="0" xfId="0" applyFont="1" applyFill="1" applyBorder="1" applyAlignment="1" applyProtection="1">
      <alignment horizontal="left" vertical="top"/>
    </xf>
    <xf numFmtId="0" fontId="0" fillId="0" borderId="0" xfId="0" applyFill="1" applyProtection="1"/>
    <xf numFmtId="0" fontId="4" fillId="0" borderId="0" xfId="0" applyFont="1" applyFill="1" applyAlignment="1" applyProtection="1">
      <alignment horizontal="center" vertical="center"/>
    </xf>
    <xf numFmtId="0" fontId="4" fillId="0" borderId="0" xfId="0" applyFont="1" applyFill="1" applyBorder="1" applyAlignment="1" applyProtection="1">
      <alignment vertical="center"/>
    </xf>
    <xf numFmtId="0" fontId="8"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13" fillId="0" borderId="0" xfId="0" applyFont="1" applyFill="1" applyAlignment="1" applyProtection="1">
      <alignment horizontal="left" vertical="top"/>
    </xf>
    <xf numFmtId="0" fontId="0" fillId="0" borderId="0" xfId="0" applyProtection="1"/>
    <xf numFmtId="178" fontId="13" fillId="0" borderId="0" xfId="0" applyNumberFormat="1" applyFont="1" applyFill="1" applyBorder="1" applyAlignment="1" applyProtection="1">
      <alignment horizontal="left" vertical="top"/>
    </xf>
    <xf numFmtId="177" fontId="13" fillId="0" borderId="0" xfId="0" applyNumberFormat="1" applyFont="1" applyFill="1" applyBorder="1" applyAlignment="1" applyProtection="1">
      <alignment horizontal="left" vertical="top"/>
    </xf>
    <xf numFmtId="0" fontId="0" fillId="0" borderId="0" xfId="0" applyFill="1" applyBorder="1" applyProtection="1"/>
    <xf numFmtId="0" fontId="11" fillId="0" borderId="0" xfId="0" applyFont="1" applyAlignment="1" applyProtection="1">
      <alignment vertical="center"/>
    </xf>
    <xf numFmtId="0" fontId="8" fillId="0" borderId="1" xfId="0" applyFont="1" applyFill="1" applyBorder="1" applyAlignment="1" applyProtection="1">
      <alignment horizontal="left" vertical="top" wrapText="1"/>
    </xf>
    <xf numFmtId="178" fontId="13" fillId="0" borderId="1" xfId="0" applyNumberFormat="1" applyFont="1" applyFill="1" applyBorder="1" applyAlignment="1" applyProtection="1">
      <alignment horizontal="left" vertical="top"/>
    </xf>
    <xf numFmtId="0" fontId="4" fillId="0" borderId="0" xfId="0"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177" fontId="13" fillId="0" borderId="0" xfId="0" applyNumberFormat="1" applyFont="1" applyFill="1" applyBorder="1" applyAlignment="1" applyProtection="1">
      <alignment vertical="top" wrapText="1"/>
    </xf>
    <xf numFmtId="177" fontId="13" fillId="0" borderId="1" xfId="0" applyNumberFormat="1"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8" fillId="0" borderId="0" xfId="0" applyFont="1" applyFill="1" applyBorder="1" applyAlignment="1" applyProtection="1">
      <alignment horizontal="center" vertical="center"/>
    </xf>
    <xf numFmtId="0" fontId="13" fillId="0" borderId="0" xfId="0" applyFont="1" applyFill="1" applyAlignment="1" applyProtection="1">
      <alignment horizontal="left" vertical="top" wrapText="1"/>
    </xf>
    <xf numFmtId="0" fontId="9" fillId="0" borderId="0" xfId="0" applyFont="1" applyFill="1" applyBorder="1" applyAlignment="1" applyProtection="1">
      <alignment horizontal="center" vertical="center"/>
    </xf>
    <xf numFmtId="177" fontId="0" fillId="0" borderId="0" xfId="0" applyNumberFormat="1" applyFill="1" applyAlignment="1" applyProtection="1">
      <alignment horizontal="left" vertical="top"/>
    </xf>
    <xf numFmtId="0" fontId="9" fillId="0" borderId="0" xfId="0" applyFont="1" applyFill="1" applyBorder="1" applyAlignment="1" applyProtection="1">
      <alignment horizontal="left" vertical="top" wrapText="1"/>
    </xf>
    <xf numFmtId="0" fontId="12" fillId="0" borderId="1" xfId="0" applyFont="1" applyFill="1" applyBorder="1" applyAlignment="1" applyProtection="1">
      <alignment horizontal="left" vertical="top" wrapText="1"/>
    </xf>
    <xf numFmtId="0" fontId="8" fillId="0" borderId="13" xfId="0" applyFont="1" applyFill="1" applyBorder="1" applyAlignment="1" applyProtection="1">
      <alignment horizontal="left" vertical="top" wrapText="1"/>
    </xf>
    <xf numFmtId="178" fontId="13" fillId="0" borderId="13" xfId="0" applyNumberFormat="1" applyFont="1" applyFill="1" applyBorder="1" applyAlignment="1" applyProtection="1">
      <alignment horizontal="left" vertical="top"/>
    </xf>
    <xf numFmtId="178" fontId="12" fillId="0" borderId="1" xfId="0" applyNumberFormat="1" applyFont="1" applyFill="1" applyBorder="1" applyAlignment="1" applyProtection="1">
      <alignment horizontal="left" vertical="top"/>
    </xf>
    <xf numFmtId="0" fontId="8" fillId="0" borderId="46" xfId="0" applyFont="1" applyFill="1" applyBorder="1" applyAlignment="1" applyProtection="1">
      <alignment horizontal="left" vertical="top" wrapText="1"/>
    </xf>
    <xf numFmtId="178" fontId="13" fillId="0" borderId="46" xfId="0" applyNumberFormat="1" applyFont="1" applyFill="1" applyBorder="1" applyAlignment="1" applyProtection="1">
      <alignment horizontal="left" vertical="top"/>
    </xf>
    <xf numFmtId="177" fontId="0" fillId="0" borderId="0" xfId="0" applyNumberFormat="1" applyFill="1" applyBorder="1" applyAlignment="1" applyProtection="1">
      <alignment horizontal="left" vertical="top"/>
    </xf>
    <xf numFmtId="0" fontId="12" fillId="0" borderId="1" xfId="0" applyFont="1" applyFill="1" applyBorder="1" applyAlignment="1" applyProtection="1">
      <alignment horizontal="left" vertical="top"/>
    </xf>
    <xf numFmtId="0" fontId="9" fillId="0" borderId="2" xfId="0" applyFont="1" applyFill="1" applyBorder="1" applyAlignment="1" applyProtection="1">
      <alignment horizontal="left" vertical="top" wrapText="1"/>
    </xf>
    <xf numFmtId="178" fontId="13" fillId="0" borderId="2" xfId="0" applyNumberFormat="1" applyFont="1" applyFill="1" applyBorder="1" applyAlignment="1" applyProtection="1">
      <alignment horizontal="left" vertical="top"/>
    </xf>
    <xf numFmtId="0" fontId="9" fillId="0" borderId="46" xfId="0" applyFont="1" applyFill="1" applyBorder="1" applyAlignment="1" applyProtection="1">
      <alignment horizontal="left" vertical="top" wrapText="1"/>
    </xf>
    <xf numFmtId="177" fontId="2" fillId="0" borderId="0" xfId="0" applyNumberFormat="1" applyFont="1" applyFill="1" applyBorder="1" applyAlignment="1" applyProtection="1">
      <alignment horizontal="left" vertical="top"/>
    </xf>
    <xf numFmtId="177" fontId="12" fillId="0" borderId="1" xfId="0" applyNumberFormat="1" applyFont="1" applyFill="1" applyBorder="1" applyAlignment="1" applyProtection="1">
      <alignment horizontal="left" vertical="top" wrapText="1"/>
    </xf>
    <xf numFmtId="177" fontId="12" fillId="0" borderId="1" xfId="0" applyNumberFormat="1" applyFont="1" applyFill="1" applyBorder="1" applyAlignment="1" applyProtection="1">
      <alignment horizontal="left" vertical="top"/>
    </xf>
    <xf numFmtId="0" fontId="8" fillId="0" borderId="2" xfId="0" applyFont="1" applyFill="1" applyBorder="1" applyAlignment="1" applyProtection="1">
      <alignment horizontal="left" vertical="top" wrapText="1"/>
    </xf>
    <xf numFmtId="178" fontId="13" fillId="0" borderId="1" xfId="0" applyNumberFormat="1" applyFont="1" applyFill="1" applyBorder="1" applyAlignment="1" applyProtection="1">
      <alignment horizontal="left" vertical="top" wrapText="1"/>
    </xf>
    <xf numFmtId="0" fontId="8" fillId="0" borderId="1" xfId="0" applyFont="1" applyBorder="1" applyAlignment="1" applyProtection="1">
      <alignment horizontal="left" vertical="top" wrapText="1"/>
      <protection locked="0"/>
    </xf>
    <xf numFmtId="178" fontId="13" fillId="0" borderId="1" xfId="0" applyNumberFormat="1" applyFont="1" applyBorder="1" applyAlignment="1" applyProtection="1">
      <alignment horizontal="left" vertical="top"/>
      <protection locked="0"/>
    </xf>
    <xf numFmtId="177" fontId="13" fillId="0" borderId="0" xfId="0" applyNumberFormat="1" applyFont="1" applyAlignment="1" applyProtection="1">
      <alignment horizontal="left" vertical="top"/>
      <protection locked="0"/>
    </xf>
    <xf numFmtId="0" fontId="8" fillId="0" borderId="0" xfId="0" applyFont="1" applyAlignment="1" applyProtection="1">
      <alignment horizontal="left" vertical="top" wrapText="1"/>
      <protection locked="0"/>
    </xf>
    <xf numFmtId="178" fontId="13" fillId="0" borderId="0" xfId="0" applyNumberFormat="1" applyFont="1" applyAlignment="1" applyProtection="1">
      <alignment horizontal="left" vertical="top"/>
      <protection locked="0"/>
    </xf>
    <xf numFmtId="0" fontId="8" fillId="0" borderId="0" xfId="0" applyFont="1" applyBorder="1" applyAlignment="1" applyProtection="1">
      <alignment horizontal="left" vertical="top" wrapText="1"/>
      <protection locked="0"/>
    </xf>
    <xf numFmtId="0" fontId="13" fillId="0" borderId="0" xfId="0" applyFont="1" applyAlignment="1" applyProtection="1">
      <alignment horizontal="left" vertical="top"/>
      <protection locked="0"/>
    </xf>
    <xf numFmtId="177" fontId="13" fillId="0" borderId="0" xfId="0" applyNumberFormat="1" applyFont="1" applyBorder="1" applyAlignment="1" applyProtection="1">
      <alignment vertical="top" wrapText="1"/>
      <protection locked="0"/>
    </xf>
    <xf numFmtId="177" fontId="13"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177" fontId="13" fillId="0" borderId="1" xfId="0" applyNumberFormat="1" applyFont="1" applyBorder="1" applyAlignment="1" applyProtection="1">
      <alignment horizontal="left" vertical="top"/>
      <protection locked="0"/>
    </xf>
    <xf numFmtId="177" fontId="13" fillId="0" borderId="1" xfId="0" applyNumberFormat="1" applyFont="1" applyFill="1" applyBorder="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178" fontId="13" fillId="0" borderId="13" xfId="0" applyNumberFormat="1" applyFont="1" applyBorder="1" applyAlignment="1" applyProtection="1">
      <alignment horizontal="left" vertical="top"/>
      <protection locked="0"/>
    </xf>
    <xf numFmtId="178" fontId="12" fillId="0" borderId="1" xfId="0" applyNumberFormat="1" applyFont="1" applyBorder="1" applyAlignment="1" applyProtection="1">
      <alignment horizontal="left" vertical="top"/>
      <protection locked="0"/>
    </xf>
    <xf numFmtId="0" fontId="8" fillId="0" borderId="46" xfId="0" applyFont="1" applyBorder="1" applyAlignment="1" applyProtection="1">
      <alignment horizontal="left" vertical="top" wrapText="1"/>
      <protection locked="0"/>
    </xf>
    <xf numFmtId="178" fontId="13" fillId="0" borderId="46" xfId="0" applyNumberFormat="1" applyFont="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9" fillId="2" borderId="2" xfId="0" applyFont="1" applyFill="1" applyBorder="1" applyAlignment="1" applyProtection="1">
      <alignment horizontal="left" vertical="top" wrapText="1"/>
      <protection locked="0"/>
    </xf>
    <xf numFmtId="178" fontId="13" fillId="0" borderId="2" xfId="0" applyNumberFormat="1" applyFont="1" applyBorder="1" applyAlignment="1" applyProtection="1">
      <alignment horizontal="left" vertical="top"/>
      <protection locked="0"/>
    </xf>
    <xf numFmtId="0" fontId="9" fillId="2" borderId="46" xfId="0" applyFont="1" applyFill="1" applyBorder="1" applyAlignment="1" applyProtection="1">
      <alignment horizontal="left" vertical="top" wrapText="1"/>
      <protection locked="0"/>
    </xf>
    <xf numFmtId="177" fontId="12" fillId="0" borderId="1" xfId="0" applyNumberFormat="1" applyFont="1" applyBorder="1" applyAlignment="1" applyProtection="1">
      <alignment horizontal="left" vertical="top" wrapText="1"/>
      <protection locked="0"/>
    </xf>
    <xf numFmtId="177" fontId="12" fillId="0" borderId="1" xfId="0" applyNumberFormat="1" applyFont="1" applyBorder="1" applyAlignment="1" applyProtection="1">
      <alignment horizontal="left" vertical="top"/>
      <protection locked="0"/>
    </xf>
    <xf numFmtId="0" fontId="8" fillId="0" borderId="2" xfId="0" applyFont="1" applyBorder="1" applyAlignment="1" applyProtection="1">
      <alignment horizontal="left" vertical="top" wrapText="1"/>
      <protection locked="0"/>
    </xf>
    <xf numFmtId="178" fontId="13" fillId="0" borderId="1" xfId="0" applyNumberFormat="1" applyFont="1" applyBorder="1" applyAlignment="1" applyProtection="1">
      <alignment horizontal="left" vertical="top" wrapText="1"/>
      <protection locked="0"/>
    </xf>
    <xf numFmtId="0" fontId="9" fillId="2" borderId="14" xfId="0" applyFont="1" applyFill="1" applyBorder="1" applyAlignment="1" applyProtection="1">
      <alignment horizontal="center" vertical="center" shrinkToFit="1"/>
    </xf>
    <xf numFmtId="0" fontId="9" fillId="2" borderId="15" xfId="0" applyFont="1" applyFill="1" applyBorder="1" applyAlignment="1" applyProtection="1">
      <alignment horizontal="center" vertical="center" shrinkToFit="1"/>
    </xf>
    <xf numFmtId="177" fontId="9" fillId="2" borderId="15" xfId="0" applyNumberFormat="1" applyFont="1" applyFill="1" applyBorder="1" applyAlignment="1" applyProtection="1">
      <alignment horizontal="right" vertical="center"/>
    </xf>
    <xf numFmtId="177" fontId="9" fillId="2" borderId="16" xfId="0" applyNumberFormat="1" applyFont="1" applyFill="1" applyBorder="1" applyAlignment="1" applyProtection="1">
      <alignment horizontal="right" vertical="center"/>
    </xf>
    <xf numFmtId="0" fontId="9" fillId="0" borderId="5" xfId="0" applyFont="1" applyBorder="1" applyAlignment="1" applyProtection="1">
      <alignment horizontal="center" vertical="center"/>
    </xf>
    <xf numFmtId="0" fontId="9" fillId="0" borderId="1" xfId="0" applyFont="1" applyBorder="1" applyAlignment="1" applyProtection="1">
      <alignment horizontal="center" vertical="center"/>
    </xf>
    <xf numFmtId="177" fontId="9" fillId="0" borderId="1" xfId="0" applyNumberFormat="1" applyFont="1" applyBorder="1" applyAlignment="1" applyProtection="1">
      <alignment horizontal="right" vertical="center"/>
    </xf>
    <xf numFmtId="177" fontId="9" fillId="0" borderId="4" xfId="0" applyNumberFormat="1" applyFont="1" applyBorder="1" applyAlignment="1" applyProtection="1">
      <alignment horizontal="right" vertical="center"/>
    </xf>
    <xf numFmtId="0" fontId="8" fillId="0" borderId="30" xfId="0" applyFont="1" applyBorder="1" applyAlignment="1" applyProtection="1">
      <alignment horizontal="center" vertical="center"/>
    </xf>
    <xf numFmtId="0" fontId="8" fillId="0" borderId="42" xfId="0" applyFont="1" applyBorder="1" applyAlignment="1" applyProtection="1">
      <alignment horizontal="center" vertical="center"/>
    </xf>
    <xf numFmtId="177" fontId="8" fillId="0" borderId="42" xfId="0" applyNumberFormat="1" applyFont="1" applyBorder="1" applyAlignment="1" applyProtection="1">
      <alignment horizontal="right" vertical="center"/>
      <protection locked="0"/>
    </xf>
    <xf numFmtId="177" fontId="8" fillId="0" borderId="53" xfId="0" applyNumberFormat="1" applyFont="1" applyBorder="1" applyAlignment="1" applyProtection="1">
      <alignment horizontal="right" vertical="center"/>
      <protection locked="0"/>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46" xfId="0" applyFont="1" applyBorder="1" applyAlignment="1" applyProtection="1">
      <alignment horizontal="center" vertical="center"/>
    </xf>
    <xf numFmtId="177" fontId="8" fillId="0" borderId="46" xfId="0" applyNumberFormat="1" applyFont="1" applyBorder="1" applyAlignment="1" applyProtection="1">
      <alignment horizontal="right" vertical="center"/>
      <protection locked="0"/>
    </xf>
    <xf numFmtId="177" fontId="8" fillId="0" borderId="3" xfId="0" applyNumberFormat="1" applyFont="1" applyBorder="1" applyAlignment="1" applyProtection="1">
      <alignment horizontal="right" vertical="center"/>
      <protection locked="0"/>
    </xf>
    <xf numFmtId="0" fontId="4" fillId="0" borderId="6" xfId="0" applyFont="1" applyBorder="1" applyAlignment="1" applyProtection="1">
      <alignment horizontal="left" vertical="top" wrapText="1"/>
    </xf>
    <xf numFmtId="0" fontId="4" fillId="0" borderId="7"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25" xfId="0" applyFont="1" applyBorder="1" applyAlignment="1" applyProtection="1">
      <alignment horizontal="right"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1" xfId="0" applyFont="1" applyBorder="1" applyAlignment="1" applyProtection="1">
      <alignment horizontal="center" vertical="center"/>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8" fillId="0" borderId="31" xfId="0" applyFont="1" applyBorder="1" applyAlignment="1" applyProtection="1">
      <alignment horizontal="center" vertical="center" wrapText="1"/>
    </xf>
    <xf numFmtId="0" fontId="8" fillId="0" borderId="31" xfId="0" applyFont="1" applyBorder="1" applyAlignment="1" applyProtection="1">
      <alignment horizontal="center" vertical="center"/>
    </xf>
    <xf numFmtId="177" fontId="8" fillId="0" borderId="31" xfId="0" applyNumberFormat="1" applyFont="1" applyBorder="1" applyAlignment="1" applyProtection="1">
      <alignment horizontal="right" vertical="center"/>
      <protection locked="0"/>
    </xf>
    <xf numFmtId="177" fontId="8" fillId="0" borderId="32" xfId="0" applyNumberFormat="1" applyFont="1" applyBorder="1" applyAlignment="1" applyProtection="1">
      <alignment horizontal="right" vertical="center"/>
      <protection locked="0"/>
    </xf>
    <xf numFmtId="0" fontId="10" fillId="0" borderId="2" xfId="0" applyFont="1" applyBorder="1" applyAlignment="1" applyProtection="1">
      <alignment horizontal="center" vertical="center"/>
    </xf>
    <xf numFmtId="0" fontId="8" fillId="0" borderId="2" xfId="0" applyFont="1" applyBorder="1" applyAlignment="1" applyProtection="1">
      <alignment horizontal="center" vertical="center"/>
    </xf>
    <xf numFmtId="177" fontId="8" fillId="0" borderId="2" xfId="0" applyNumberFormat="1" applyFont="1" applyBorder="1" applyAlignment="1" applyProtection="1">
      <alignment horizontal="right" vertical="center"/>
      <protection locked="0"/>
    </xf>
    <xf numFmtId="177" fontId="8" fillId="0" borderId="10" xfId="0" applyNumberFormat="1" applyFont="1" applyBorder="1" applyAlignment="1" applyProtection="1">
      <alignment horizontal="right" vertical="center"/>
      <protection locked="0"/>
    </xf>
    <xf numFmtId="0" fontId="9" fillId="2" borderId="26"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177" fontId="8" fillId="0" borderId="2" xfId="0" applyNumberFormat="1" applyFont="1" applyBorder="1" applyAlignment="1" applyProtection="1">
      <alignment horizontal="right" vertical="center"/>
    </xf>
    <xf numFmtId="177" fontId="8" fillId="0" borderId="10" xfId="0" applyNumberFormat="1" applyFont="1" applyBorder="1" applyAlignment="1" applyProtection="1">
      <alignment horizontal="right" vertical="center"/>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177" fontId="8" fillId="0" borderId="29" xfId="0" applyNumberFormat="1" applyFont="1" applyBorder="1" applyAlignment="1" applyProtection="1">
      <alignment horizontal="right" vertical="center"/>
      <protection locked="0"/>
    </xf>
    <xf numFmtId="177" fontId="8" fillId="0" borderId="44" xfId="0" applyNumberFormat="1" applyFont="1" applyBorder="1" applyAlignment="1" applyProtection="1">
      <alignment horizontal="right" vertical="center"/>
      <protection locked="0"/>
    </xf>
    <xf numFmtId="0" fontId="9" fillId="0" borderId="55" xfId="0" applyFont="1" applyBorder="1" applyAlignment="1" applyProtection="1">
      <alignment horizontal="center" vertical="center"/>
    </xf>
    <xf numFmtId="0" fontId="9" fillId="0" borderId="28" xfId="0" applyFont="1" applyBorder="1" applyAlignment="1" applyProtection="1">
      <alignment horizontal="center" vertical="center"/>
    </xf>
    <xf numFmtId="177" fontId="9" fillId="0" borderId="28" xfId="0" applyNumberFormat="1" applyFont="1" applyBorder="1" applyAlignment="1" applyProtection="1">
      <alignment horizontal="right" vertical="center"/>
    </xf>
    <xf numFmtId="177" fontId="9" fillId="0" borderId="54" xfId="0" applyNumberFormat="1" applyFont="1" applyBorder="1" applyAlignment="1" applyProtection="1">
      <alignment horizontal="right" vertical="center"/>
    </xf>
    <xf numFmtId="0" fontId="8" fillId="0" borderId="48" xfId="0" applyFont="1" applyBorder="1" applyAlignment="1" applyProtection="1">
      <alignment horizontal="center" vertical="center" wrapText="1"/>
    </xf>
    <xf numFmtId="0" fontId="8" fillId="0" borderId="48" xfId="0" applyFont="1" applyBorder="1" applyAlignment="1" applyProtection="1">
      <alignment horizontal="center" vertical="center"/>
    </xf>
    <xf numFmtId="0" fontId="8" fillId="0" borderId="29" xfId="0" applyFont="1" applyBorder="1" applyAlignment="1" applyProtection="1">
      <alignment horizontal="center" vertical="center" wrapText="1"/>
    </xf>
    <xf numFmtId="0" fontId="8" fillId="0" borderId="29" xfId="0" applyFont="1" applyBorder="1" applyAlignment="1" applyProtection="1">
      <alignment horizontal="center" vertical="center"/>
    </xf>
    <xf numFmtId="0" fontId="8" fillId="0" borderId="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177" fontId="9" fillId="2" borderId="27" xfId="0" applyNumberFormat="1" applyFont="1" applyFill="1" applyBorder="1" applyAlignment="1" applyProtection="1">
      <alignment horizontal="right" vertical="center"/>
    </xf>
    <xf numFmtId="177" fontId="8" fillId="0" borderId="48" xfId="0" applyNumberFormat="1" applyFont="1" applyBorder="1" applyAlignment="1" applyProtection="1">
      <alignment horizontal="right" vertical="center"/>
      <protection locked="0"/>
    </xf>
    <xf numFmtId="177" fontId="8" fillId="0" borderId="49" xfId="0" applyNumberFormat="1" applyFont="1" applyBorder="1" applyAlignment="1" applyProtection="1">
      <alignment horizontal="right" vertical="center"/>
      <protection locked="0"/>
    </xf>
    <xf numFmtId="177" fontId="8" fillId="0" borderId="49" xfId="0" applyNumberFormat="1" applyFont="1" applyBorder="1" applyAlignment="1" applyProtection="1">
      <alignment horizontal="right" vertical="center"/>
    </xf>
    <xf numFmtId="177" fontId="8" fillId="0" borderId="50" xfId="0" applyNumberFormat="1" applyFont="1" applyBorder="1" applyAlignment="1" applyProtection="1">
      <alignment horizontal="right" vertical="center"/>
    </xf>
    <xf numFmtId="177" fontId="8" fillId="0" borderId="32" xfId="0" applyNumberFormat="1" applyFont="1" applyBorder="1" applyAlignment="1" applyProtection="1">
      <alignment horizontal="right" vertical="center"/>
    </xf>
    <xf numFmtId="177" fontId="8" fillId="0" borderId="33" xfId="0" applyNumberFormat="1" applyFont="1" applyBorder="1" applyAlignment="1" applyProtection="1">
      <alignment horizontal="right" vertical="center"/>
    </xf>
    <xf numFmtId="177" fontId="8" fillId="0" borderId="51" xfId="0" applyNumberFormat="1" applyFont="1" applyBorder="1" applyAlignment="1" applyProtection="1">
      <alignment horizontal="right" vertical="center"/>
    </xf>
    <xf numFmtId="177" fontId="8" fillId="0" borderId="52" xfId="0" applyNumberFormat="1" applyFont="1" applyBorder="1" applyAlignment="1" applyProtection="1">
      <alignment horizontal="right" vertical="center"/>
    </xf>
    <xf numFmtId="177" fontId="8" fillId="0" borderId="53" xfId="0" applyNumberFormat="1" applyFont="1" applyBorder="1" applyAlignment="1" applyProtection="1">
      <alignment horizontal="right" vertical="center"/>
    </xf>
    <xf numFmtId="177" fontId="8" fillId="0" borderId="63" xfId="0" applyNumberFormat="1" applyFont="1" applyBorder="1" applyAlignment="1" applyProtection="1">
      <alignment horizontal="right" vertical="center"/>
    </xf>
    <xf numFmtId="0" fontId="14" fillId="0" borderId="3"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14" fillId="0" borderId="10" xfId="0" applyFont="1" applyBorder="1" applyAlignment="1" applyProtection="1">
      <alignment horizontal="left" vertical="center"/>
    </xf>
    <xf numFmtId="0" fontId="14" fillId="0" borderId="11" xfId="0" applyFont="1" applyBorder="1" applyAlignment="1" applyProtection="1">
      <alignment horizontal="left" vertical="center"/>
    </xf>
    <xf numFmtId="0" fontId="14" fillId="0" borderId="12" xfId="0" applyFont="1" applyBorder="1" applyAlignment="1" applyProtection="1">
      <alignment horizontal="left" vertical="center"/>
    </xf>
    <xf numFmtId="0" fontId="4" fillId="0" borderId="11" xfId="0" applyFont="1" applyBorder="1" applyAlignment="1" applyProtection="1">
      <alignment horizontal="right" vertical="center"/>
    </xf>
    <xf numFmtId="0" fontId="4" fillId="0" borderId="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43"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42" xfId="0" applyFont="1" applyBorder="1" applyAlignment="1" applyProtection="1">
      <alignment horizontal="left" vertical="center" wrapText="1"/>
      <protection locked="0"/>
    </xf>
    <xf numFmtId="0" fontId="4" fillId="0" borderId="37" xfId="0" applyFont="1" applyBorder="1" applyAlignment="1" applyProtection="1">
      <alignment horizontal="left" vertical="center"/>
    </xf>
    <xf numFmtId="0" fontId="4" fillId="0" borderId="38" xfId="0" applyFont="1" applyBorder="1" applyAlignment="1" applyProtection="1">
      <alignment horizontal="left" vertical="center"/>
    </xf>
    <xf numFmtId="0" fontId="4" fillId="0" borderId="0" xfId="0" applyFont="1" applyAlignment="1" applyProtection="1">
      <alignment horizontal="center" vertical="center"/>
    </xf>
    <xf numFmtId="0" fontId="4" fillId="0" borderId="41" xfId="0" applyFont="1" applyBorder="1" applyAlignment="1" applyProtection="1">
      <alignment horizontal="distributed" vertical="center"/>
    </xf>
    <xf numFmtId="0" fontId="4" fillId="0" borderId="39" xfId="0" applyFont="1" applyBorder="1" applyAlignment="1" applyProtection="1">
      <alignment horizontal="distributed" vertical="center"/>
    </xf>
    <xf numFmtId="0" fontId="5" fillId="0" borderId="40" xfId="0" applyFont="1" applyBorder="1" applyAlignment="1" applyProtection="1">
      <alignment horizontal="distributed" vertical="center"/>
    </xf>
    <xf numFmtId="0" fontId="5" fillId="0" borderId="57" xfId="0" applyFont="1" applyBorder="1" applyAlignment="1" applyProtection="1">
      <alignment horizontal="distributed" vertical="center"/>
    </xf>
    <xf numFmtId="176" fontId="4" fillId="0" borderId="39" xfId="0" applyNumberFormat="1" applyFont="1" applyBorder="1" applyAlignment="1" applyProtection="1">
      <alignment horizontal="center" vertical="center"/>
      <protection locked="0"/>
    </xf>
    <xf numFmtId="0" fontId="5" fillId="0" borderId="39"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wrapText="1"/>
      <protection locked="0"/>
    </xf>
    <xf numFmtId="177" fontId="5" fillId="0" borderId="57" xfId="0" applyNumberFormat="1" applyFont="1" applyBorder="1" applyAlignment="1" applyProtection="1">
      <alignment horizontal="right" vertical="center" wrapText="1"/>
      <protection locked="0"/>
    </xf>
    <xf numFmtId="177" fontId="5" fillId="0" borderId="61" xfId="0" applyNumberFormat="1" applyFont="1" applyBorder="1" applyAlignment="1" applyProtection="1">
      <alignment horizontal="right" vertical="center" wrapText="1"/>
      <protection locked="0"/>
    </xf>
    <xf numFmtId="177" fontId="5" fillId="0" borderId="39" xfId="0" applyNumberFormat="1" applyFont="1" applyBorder="1" applyAlignment="1" applyProtection="1">
      <alignment horizontal="right" vertical="center" wrapText="1"/>
      <protection locked="0"/>
    </xf>
    <xf numFmtId="177" fontId="5" fillId="0" borderId="62" xfId="0" applyNumberFormat="1" applyFont="1" applyBorder="1" applyAlignment="1" applyProtection="1">
      <alignment horizontal="right" vertical="center" wrapText="1"/>
      <protection locked="0"/>
    </xf>
    <xf numFmtId="0" fontId="4" fillId="0" borderId="39" xfId="0" applyFont="1" applyBorder="1" applyAlignment="1" applyProtection="1">
      <alignment horizontal="center" vertical="center"/>
      <protection locked="0"/>
    </xf>
    <xf numFmtId="177" fontId="5" fillId="0" borderId="57" xfId="0" applyNumberFormat="1" applyFont="1" applyBorder="1" applyAlignment="1" applyProtection="1">
      <alignment horizontal="right" vertical="center"/>
      <protection locked="0"/>
    </xf>
    <xf numFmtId="177" fontId="5" fillId="0" borderId="61" xfId="0" applyNumberFormat="1" applyFont="1" applyBorder="1" applyAlignment="1" applyProtection="1">
      <alignment horizontal="right" vertical="center"/>
      <protection locked="0"/>
    </xf>
    <xf numFmtId="0" fontId="5" fillId="0" borderId="39" xfId="0" applyFont="1" applyBorder="1" applyAlignment="1" applyProtection="1">
      <alignment horizontal="center" vertical="center"/>
      <protection locked="0"/>
    </xf>
    <xf numFmtId="0" fontId="5" fillId="0" borderId="41" xfId="0" applyFont="1" applyBorder="1" applyAlignment="1" applyProtection="1">
      <alignment horizontal="distributed" vertical="center"/>
    </xf>
    <xf numFmtId="0" fontId="5" fillId="0" borderId="39" xfId="0" applyFont="1" applyBorder="1" applyAlignment="1" applyProtection="1">
      <alignment horizontal="distributed" vertical="center"/>
    </xf>
    <xf numFmtId="177" fontId="8" fillId="0" borderId="42" xfId="0" applyNumberFormat="1" applyFont="1" applyBorder="1" applyAlignment="1" applyProtection="1">
      <alignment horizontal="right" vertical="center"/>
    </xf>
    <xf numFmtId="177" fontId="8" fillId="0" borderId="46" xfId="0" applyNumberFormat="1" applyFont="1" applyBorder="1" applyAlignment="1" applyProtection="1">
      <alignment horizontal="right" vertical="center"/>
    </xf>
    <xf numFmtId="177" fontId="8" fillId="0" borderId="3" xfId="0" applyNumberFormat="1" applyFont="1" applyBorder="1" applyAlignment="1" applyProtection="1">
      <alignment horizontal="right" vertical="center"/>
    </xf>
    <xf numFmtId="177" fontId="8" fillId="0" borderId="48" xfId="0" applyNumberFormat="1" applyFont="1" applyBorder="1" applyAlignment="1" applyProtection="1">
      <alignment horizontal="right" vertical="center"/>
    </xf>
    <xf numFmtId="177" fontId="8" fillId="0" borderId="31" xfId="0" applyNumberFormat="1" applyFont="1" applyBorder="1" applyAlignment="1" applyProtection="1">
      <alignment horizontal="right" vertical="center"/>
    </xf>
    <xf numFmtId="177" fontId="8" fillId="0" borderId="29" xfId="0" applyNumberFormat="1" applyFont="1" applyBorder="1" applyAlignment="1" applyProtection="1">
      <alignment horizontal="right" vertical="center"/>
    </xf>
    <xf numFmtId="177" fontId="8" fillId="0" borderId="44" xfId="0" applyNumberFormat="1" applyFont="1" applyBorder="1" applyAlignment="1" applyProtection="1">
      <alignment horizontal="right" vertical="center"/>
    </xf>
    <xf numFmtId="0" fontId="4" fillId="0" borderId="42"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177" fontId="5" fillId="0" borderId="57" xfId="0" applyNumberFormat="1" applyFont="1" applyBorder="1" applyAlignment="1" applyProtection="1">
      <alignment horizontal="right" vertical="center"/>
    </xf>
    <xf numFmtId="177" fontId="5" fillId="0" borderId="61" xfId="0" applyNumberFormat="1" applyFont="1" applyBorder="1" applyAlignment="1" applyProtection="1">
      <alignment horizontal="right" vertical="center"/>
    </xf>
    <xf numFmtId="177" fontId="5" fillId="0" borderId="57" xfId="0" applyNumberFormat="1" applyFont="1" applyBorder="1" applyAlignment="1" applyProtection="1">
      <alignment horizontal="right" vertical="center" wrapText="1"/>
    </xf>
    <xf numFmtId="177" fontId="5" fillId="0" borderId="61" xfId="0" applyNumberFormat="1" applyFont="1" applyBorder="1" applyAlignment="1" applyProtection="1">
      <alignment horizontal="right" vertical="center" wrapText="1"/>
    </xf>
    <xf numFmtId="176" fontId="4" fillId="0" borderId="39" xfId="0" applyNumberFormat="1" applyFont="1" applyBorder="1" applyAlignment="1" applyProtection="1">
      <alignment horizontal="center" vertical="center"/>
    </xf>
    <xf numFmtId="177" fontId="5" fillId="0" borderId="39" xfId="0" applyNumberFormat="1" applyFont="1" applyBorder="1" applyAlignment="1" applyProtection="1">
      <alignment horizontal="right" vertical="center" wrapText="1"/>
    </xf>
    <xf numFmtId="177" fontId="5" fillId="0" borderId="62" xfId="0" applyNumberFormat="1" applyFont="1" applyBorder="1" applyAlignment="1" applyProtection="1">
      <alignment horizontal="right" vertical="center" wrapText="1"/>
    </xf>
    <xf numFmtId="0" fontId="5" fillId="0" borderId="39" xfId="0" applyFont="1" applyBorder="1" applyAlignment="1" applyProtection="1">
      <alignment horizontal="center" vertical="center"/>
    </xf>
    <xf numFmtId="0" fontId="5" fillId="0" borderId="39"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4" fillId="0" borderId="39" xfId="0" applyFont="1" applyBorder="1" applyAlignment="1" applyProtection="1">
      <alignment horizontal="center" vertical="center"/>
    </xf>
  </cellXfs>
  <cellStyles count="1">
    <cellStyle name="標準" xfId="0" builtinId="0"/>
  </cellStyles>
  <dxfs count="0"/>
  <tableStyles count="0" defaultTableStyle="TableStyleMedium2" defaultPivotStyle="PivotStyleMedium9"/>
  <colors>
    <mruColors>
      <color rgb="FFCCE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O$47" noThreeD="1"/>
</file>

<file path=xl/ctrlProps/ctrlProp14.xml><?xml version="1.0" encoding="utf-8"?>
<formControlPr xmlns="http://schemas.microsoft.com/office/spreadsheetml/2009/9/main" objectType="CheckBox" fmlaLink="$O$49" noThreeD="1"/>
</file>

<file path=xl/ctrlProps/ctrlProp15.xml><?xml version="1.0" encoding="utf-8"?>
<formControlPr xmlns="http://schemas.microsoft.com/office/spreadsheetml/2009/9/main" objectType="CheckBox" fmlaLink="$O$50" noThreeD="1"/>
</file>

<file path=xl/ctrlProps/ctrlProp16.xml><?xml version="1.0" encoding="utf-8"?>
<formControlPr xmlns="http://schemas.microsoft.com/office/spreadsheetml/2009/9/main" objectType="CheckBox" fmlaLink="$O$48" noThreeD="1"/>
</file>

<file path=xl/ctrlProps/ctrlProp17.xml><?xml version="1.0" encoding="utf-8"?>
<formControlPr xmlns="http://schemas.microsoft.com/office/spreadsheetml/2009/9/main" objectType="Radio" firstButton="1" fmlaLink="$O$42"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47" noThreeD="1"/>
</file>

<file path=xl/ctrlProps/ctrlProp3.xml><?xml version="1.0" encoding="utf-8"?>
<formControlPr xmlns="http://schemas.microsoft.com/office/spreadsheetml/2009/9/main" objectType="CheckBox" fmlaLink="$O$49" noThreeD="1"/>
</file>

<file path=xl/ctrlProps/ctrlProp4.xml><?xml version="1.0" encoding="utf-8"?>
<formControlPr xmlns="http://schemas.microsoft.com/office/spreadsheetml/2009/9/main" objectType="CheckBox" fmlaLink="$O$50"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8" noThreeD="1"/>
</file>

<file path=xl/ctrlProps/ctrlProp7.xml><?xml version="1.0" encoding="utf-8"?>
<formControlPr xmlns="http://schemas.microsoft.com/office/spreadsheetml/2009/9/main" objectType="Radio" firstButton="1" fmlaLink="$O$4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32</xdr:row>
          <xdr:rowOff>28575</xdr:rowOff>
        </xdr:from>
        <xdr:to>
          <xdr:col>2</xdr:col>
          <xdr:colOff>57150</xdr:colOff>
          <xdr:row>32</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171450</xdr:rowOff>
        </xdr:from>
        <xdr:to>
          <xdr:col>3</xdr:col>
          <xdr:colOff>238125</xdr:colOff>
          <xdr:row>47</xdr:row>
          <xdr:rowOff>180975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対面式見本市(国内)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48</xdr:row>
          <xdr:rowOff>28575</xdr:rowOff>
        </xdr:from>
        <xdr:to>
          <xdr:col>3</xdr:col>
          <xdr:colOff>133350</xdr:colOff>
          <xdr:row>48</xdr:row>
          <xdr:rowOff>276225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オンライン見本市</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48</xdr:row>
          <xdr:rowOff>257175</xdr:rowOff>
        </xdr:from>
        <xdr:to>
          <xdr:col>2</xdr:col>
          <xdr:colOff>647700</xdr:colOff>
          <xdr:row>51</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他公共団体等を通じての出展</a:t>
              </a:r>
            </a:p>
          </xdr:txBody>
        </xdr:sp>
        <xdr:clientData fLocksWithSheet="0"/>
      </xdr:twoCellAnchor>
    </mc:Choice>
    <mc:Fallback/>
  </mc:AlternateContent>
  <xdr:twoCellAnchor>
    <xdr:from>
      <xdr:col>1</xdr:col>
      <xdr:colOff>59615</xdr:colOff>
      <xdr:row>49</xdr:row>
      <xdr:rowOff>70335</xdr:rowOff>
    </xdr:from>
    <xdr:to>
      <xdr:col>3</xdr:col>
      <xdr:colOff>158675</xdr:colOff>
      <xdr:row>51</xdr:row>
      <xdr:rowOff>144236</xdr:rowOff>
    </xdr:to>
    <xdr:sp macro="" textlink="">
      <xdr:nvSpPr>
        <xdr:cNvPr id="2" name="大かっこ 1"/>
        <xdr:cNvSpPr/>
      </xdr:nvSpPr>
      <xdr:spPr>
        <a:xfrm>
          <a:off x="378022" y="13035221"/>
          <a:ext cx="1171303" cy="7052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2</xdr:col>
          <xdr:colOff>66675</xdr:colOff>
          <xdr:row>9</xdr:row>
          <xdr:rowOff>257175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104775</xdr:rowOff>
        </xdr:from>
        <xdr:to>
          <xdr:col>3</xdr:col>
          <xdr:colOff>104775</xdr:colOff>
          <xdr:row>48</xdr:row>
          <xdr:rowOff>104775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対面式見本市(海外)</a:t>
              </a:r>
            </a:p>
          </xdr:txBody>
        </xdr:sp>
        <xdr:clientData fLocksWithSheet="0"/>
      </xdr:twoCellAnchor>
    </mc:Choice>
    <mc:Fallback/>
  </mc:AlternateContent>
  <xdr:oneCellAnchor>
    <xdr:from>
      <xdr:col>1</xdr:col>
      <xdr:colOff>177966</xdr:colOff>
      <xdr:row>50</xdr:row>
      <xdr:rowOff>159840</xdr:rowOff>
    </xdr:from>
    <xdr:ext cx="944981" cy="300082"/>
    <xdr:sp macro="" textlink="">
      <xdr:nvSpPr>
        <xdr:cNvPr id="3" name="テキスト ボックス 2"/>
        <xdr:cNvSpPr txBox="1"/>
      </xdr:nvSpPr>
      <xdr:spPr>
        <a:xfrm>
          <a:off x="496373" y="13440411"/>
          <a:ext cx="944981" cy="300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en-US" altLang="ja-JP" sz="600" u="none">
              <a:latin typeface="ＭＳ ゴシック" panose="020B0609070205080204" pitchFamily="49" charset="-128"/>
              <a:ea typeface="ＭＳ ゴシック" panose="020B0609070205080204" pitchFamily="49" charset="-128"/>
            </a:rPr>
            <a:t>※</a:t>
          </a:r>
          <a:r>
            <a:rPr kumimoji="1" lang="ja-JP" altLang="en-US" sz="600" u="none">
              <a:latin typeface="ＭＳ ゴシック" panose="020B0609070205080204" pitchFamily="49" charset="-128"/>
              <a:ea typeface="ＭＳ ゴシック" panose="020B0609070205080204" pitchFamily="49" charset="-128"/>
            </a:rPr>
            <a:t>他公共団体等を通じて出</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展する場合は、チェック</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8</xdr:col>
          <xdr:colOff>238125</xdr:colOff>
          <xdr:row>42</xdr:row>
          <xdr:rowOff>19050</xdr:rowOff>
        </xdr:to>
        <xdr:sp macro="" textlink="">
          <xdr:nvSpPr>
            <xdr:cNvPr id="1052" name="Option Button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令和８年４月１日以降、本申請を含めて本補助金を受けたのは通算３年度未満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0</xdr:rowOff>
        </xdr:from>
        <xdr:to>
          <xdr:col>8</xdr:col>
          <xdr:colOff>238125</xdr:colOff>
          <xdr:row>43</xdr:row>
          <xdr:rowOff>19050</xdr:rowOff>
        </xdr:to>
        <xdr:sp macro="" textlink="">
          <xdr:nvSpPr>
            <xdr:cNvPr id="1054" name="Option Button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令和８年４月１日以降、本申請を含めて本補助金を受けたのは通算３年度以上</a:t>
              </a:r>
            </a:p>
          </xdr:txBody>
        </xdr:sp>
        <xdr:clientData fLocksWithSheet="0"/>
      </xdr:twoCellAnchor>
    </mc:Choice>
    <mc:Fallback/>
  </mc:AlternateContent>
  <xdr:twoCellAnchor>
    <xdr:from>
      <xdr:col>9</xdr:col>
      <xdr:colOff>52516</xdr:colOff>
      <xdr:row>41</xdr:row>
      <xdr:rowOff>66278</xdr:rowOff>
    </xdr:from>
    <xdr:to>
      <xdr:col>9</xdr:col>
      <xdr:colOff>152724</xdr:colOff>
      <xdr:row>42</xdr:row>
      <xdr:rowOff>213835</xdr:rowOff>
    </xdr:to>
    <xdr:sp macro="" textlink="">
      <xdr:nvSpPr>
        <xdr:cNvPr id="9" name="右中かっこ 8"/>
        <xdr:cNvSpPr/>
      </xdr:nvSpPr>
      <xdr:spPr>
        <a:xfrm>
          <a:off x="4757866" y="11020028"/>
          <a:ext cx="100208" cy="3666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124810</xdr:colOff>
      <xdr:row>41</xdr:row>
      <xdr:rowOff>103892</xdr:rowOff>
    </xdr:from>
    <xdr:ext cx="847397" cy="292388"/>
    <xdr:sp macro="" textlink="">
      <xdr:nvSpPr>
        <xdr:cNvPr id="11" name="テキスト ボックス 10"/>
        <xdr:cNvSpPr txBox="1"/>
      </xdr:nvSpPr>
      <xdr:spPr>
        <a:xfrm>
          <a:off x="4532586" y="10814591"/>
          <a:ext cx="847397"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u="none"/>
            <a:t>いずれかにチェックしてください</a:t>
          </a:r>
        </a:p>
      </xdr:txBody>
    </xdr:sp>
    <xdr:clientData/>
  </xdr:oneCellAnchor>
  <xdr:oneCellAnchor>
    <xdr:from>
      <xdr:col>1</xdr:col>
      <xdr:colOff>57150</xdr:colOff>
      <xdr:row>45</xdr:row>
      <xdr:rowOff>253459</xdr:rowOff>
    </xdr:from>
    <xdr:ext cx="959574" cy="292388"/>
    <xdr:sp macro="" textlink="">
      <xdr:nvSpPr>
        <xdr:cNvPr id="26" name="テキスト ボックス 25"/>
        <xdr:cNvSpPr txBox="1"/>
      </xdr:nvSpPr>
      <xdr:spPr>
        <a:xfrm>
          <a:off x="375557" y="11955602"/>
          <a:ext cx="959574"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a:t>該当する項目にチェックしてください</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32</xdr:row>
          <xdr:rowOff>28575</xdr:rowOff>
        </xdr:from>
        <xdr:to>
          <xdr:col>2</xdr:col>
          <xdr:colOff>57150</xdr:colOff>
          <xdr:row>32</xdr:row>
          <xdr:rowOff>295275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2</xdr:col>
          <xdr:colOff>66675</xdr:colOff>
          <xdr:row>9</xdr:row>
          <xdr:rowOff>257175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599515</xdr:colOff>
      <xdr:row>45</xdr:row>
      <xdr:rowOff>11205</xdr:rowOff>
    </xdr:from>
    <xdr:to>
      <xdr:col>8</xdr:col>
      <xdr:colOff>16810</xdr:colOff>
      <xdr:row>50</xdr:row>
      <xdr:rowOff>8963</xdr:rowOff>
    </xdr:to>
    <xdr:sp macro="" textlink="">
      <xdr:nvSpPr>
        <xdr:cNvPr id="5" name="角丸四角形 4"/>
        <xdr:cNvSpPr/>
      </xdr:nvSpPr>
      <xdr:spPr>
        <a:xfrm>
          <a:off x="2846295" y="11810999"/>
          <a:ext cx="1283074" cy="2014817"/>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oneCellAnchor>
    <xdr:from>
      <xdr:col>9</xdr:col>
      <xdr:colOff>17930</xdr:colOff>
      <xdr:row>45</xdr:row>
      <xdr:rowOff>116540</xdr:rowOff>
    </xdr:from>
    <xdr:ext cx="1530000" cy="645369"/>
    <xdr:sp macro="" textlink="">
      <xdr:nvSpPr>
        <xdr:cNvPr id="2063" name="四角形吹き出し 2062"/>
        <xdr:cNvSpPr/>
      </xdr:nvSpPr>
      <xdr:spPr>
        <a:xfrm>
          <a:off x="4714169" y="11952388"/>
          <a:ext cx="1530000" cy="645369"/>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rgbClr val="FF0000"/>
              </a:solidFill>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内は</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消費税抜きの金額を記載してください</a:t>
          </a:r>
        </a:p>
      </xdr:txBody>
    </xdr:sp>
    <xdr:clientData/>
  </xdr:oneCellAnchor>
  <xdr:oneCellAnchor>
    <xdr:from>
      <xdr:col>9</xdr:col>
      <xdr:colOff>17928</xdr:colOff>
      <xdr:row>49</xdr:row>
      <xdr:rowOff>217114</xdr:rowOff>
    </xdr:from>
    <xdr:ext cx="1530000" cy="459100"/>
    <xdr:sp macro="" textlink="">
      <xdr:nvSpPr>
        <xdr:cNvPr id="53" name="四角形吹き出し 52"/>
        <xdr:cNvSpPr/>
      </xdr:nvSpPr>
      <xdr:spPr>
        <a:xfrm>
          <a:off x="4735604" y="13451261"/>
          <a:ext cx="1530000" cy="459100"/>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パック料金は上段（交通費）にまとめて記載</a:t>
          </a:r>
          <a:endParaRPr kumimoji="1" lang="ja-JP" altLang="en-US" sz="1100">
            <a:solidFill>
              <a:srgbClr val="FF0000"/>
            </a:solidFill>
          </a:endParaRPr>
        </a:p>
      </xdr:txBody>
    </xdr:sp>
    <xdr:clientData/>
  </xdr:oneCellAnchor>
  <xdr:twoCellAnchor>
    <xdr:from>
      <xdr:col>9</xdr:col>
      <xdr:colOff>152399</xdr:colOff>
      <xdr:row>45</xdr:row>
      <xdr:rowOff>166687</xdr:rowOff>
    </xdr:from>
    <xdr:to>
      <xdr:col>10</xdr:col>
      <xdr:colOff>269990</xdr:colOff>
      <xdr:row>46</xdr:row>
      <xdr:rowOff>19050</xdr:rowOff>
    </xdr:to>
    <xdr:sp macro="" textlink="">
      <xdr:nvSpPr>
        <xdr:cNvPr id="26" name="角丸四角形 25"/>
        <xdr:cNvSpPr/>
      </xdr:nvSpPr>
      <xdr:spPr>
        <a:xfrm flipV="1">
          <a:off x="4562474" y="11830050"/>
          <a:ext cx="722429" cy="157163"/>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7</xdr:col>
      <xdr:colOff>116541</xdr:colOff>
      <xdr:row>10</xdr:row>
      <xdr:rowOff>98611</xdr:rowOff>
    </xdr:from>
    <xdr:to>
      <xdr:col>10</xdr:col>
      <xdr:colOff>519112</xdr:colOff>
      <xdr:row>13</xdr:row>
      <xdr:rowOff>89649</xdr:rowOff>
    </xdr:to>
    <xdr:sp macro="" textlink="">
      <xdr:nvSpPr>
        <xdr:cNvPr id="27" name="四角形吹き出し 26"/>
        <xdr:cNvSpPr/>
      </xdr:nvSpPr>
      <xdr:spPr>
        <a:xfrm>
          <a:off x="3469341" y="2479861"/>
          <a:ext cx="2064684" cy="633976"/>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申請に係る自社開発商品名を１点のみ記載</a:t>
          </a:r>
          <a:endParaRPr kumimoji="1" lang="ja-JP" altLang="en-US" sz="1100">
            <a:solidFill>
              <a:srgbClr val="FF0000"/>
            </a:solidFill>
          </a:endParaRPr>
        </a:p>
      </xdr:txBody>
    </xdr:sp>
    <xdr:clientData/>
  </xdr:twoCellAnchor>
  <xdr:oneCellAnchor>
    <xdr:from>
      <xdr:col>12</xdr:col>
      <xdr:colOff>399955</xdr:colOff>
      <xdr:row>39</xdr:row>
      <xdr:rowOff>36980</xdr:rowOff>
    </xdr:from>
    <xdr:ext cx="2612125" cy="362343"/>
    <xdr:sp macro="" textlink="">
      <xdr:nvSpPr>
        <xdr:cNvPr id="23" name="テキスト ボックス 22"/>
        <xdr:cNvSpPr txBox="1"/>
      </xdr:nvSpPr>
      <xdr:spPr>
        <a:xfrm>
          <a:off x="6367088" y="10323980"/>
          <a:ext cx="2612125" cy="36234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solidFill>
                <a:srgbClr val="002060"/>
              </a:solidFill>
              <a:latin typeface="UD デジタル 教科書体 NK-B" panose="02020700000000000000" pitchFamily="18" charset="-128"/>
              <a:ea typeface="UD デジタル 教科書体 NK-B" panose="02020700000000000000" pitchFamily="18" charset="-128"/>
            </a:rPr>
            <a:t>【</a:t>
          </a:r>
          <a:r>
            <a:rPr kumimoji="1" lang="ja-JP" altLang="en-US" sz="1400">
              <a:solidFill>
                <a:srgbClr val="002060"/>
              </a:solidFill>
              <a:latin typeface="UD デジタル 教科書体 NK-B" panose="02020700000000000000" pitchFamily="18" charset="-128"/>
              <a:ea typeface="UD デジタル 教科書体 NK-B" panose="02020700000000000000" pitchFamily="18" charset="-128"/>
            </a:rPr>
            <a:t>各事業の算定根拠書類（例）</a:t>
          </a:r>
          <a:r>
            <a:rPr kumimoji="1" lang="en-US" altLang="ja-JP" sz="1400">
              <a:solidFill>
                <a:srgbClr val="002060"/>
              </a:solidFill>
              <a:latin typeface="UD デジタル 教科書体 NK-B" panose="02020700000000000000" pitchFamily="18" charset="-128"/>
              <a:ea typeface="UD デジタル 教科書体 NK-B" panose="02020700000000000000" pitchFamily="18" charset="-128"/>
            </a:rPr>
            <a:t>】</a:t>
          </a:r>
          <a:endParaRPr kumimoji="1" lang="ja-JP" altLang="en-US" sz="1400">
            <a:solidFill>
              <a:srgbClr val="002060"/>
            </a:solidFill>
            <a:latin typeface="UD デジタル 教科書体 NK-B" panose="02020700000000000000" pitchFamily="18" charset="-128"/>
            <a:ea typeface="UD デジタル 教科書体 NK-B" panose="02020700000000000000" pitchFamily="18" charset="-128"/>
          </a:endParaRPr>
        </a:p>
      </xdr:txBody>
    </xdr:sp>
    <xdr:clientData/>
  </xdr:oneCellAnchor>
  <xdr:oneCellAnchor>
    <xdr:from>
      <xdr:col>12</xdr:col>
      <xdr:colOff>75583</xdr:colOff>
      <xdr:row>44</xdr:row>
      <xdr:rowOff>36977</xdr:rowOff>
    </xdr:from>
    <xdr:ext cx="2954655" cy="3389005"/>
    <xdr:sp macro="" textlink="">
      <xdr:nvSpPr>
        <xdr:cNvPr id="2" name="角丸四角形 1"/>
        <xdr:cNvSpPr/>
      </xdr:nvSpPr>
      <xdr:spPr>
        <a:xfrm>
          <a:off x="6436626" y="11566368"/>
          <a:ext cx="2954655" cy="3389005"/>
        </a:xfrm>
        <a:prstGeom prst="rect">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見本市出展事業の算定根拠書類（例）</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endPar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・小間料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見積書や出展案内等金額が分かるもの</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・小間装飾料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見積書や出展案内等金額が分かるもの</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・備品借上料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見積書や出展案内等金額が分かるもの</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・電気水道使用料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見積書や出展案内等金額が分かるもの</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・製品運搬料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運送料の数量・単価が分かるもの</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例：運送会社サイトの運送料が分かるページ等</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・旅費・宿泊費</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見積書や金額が分かるもの</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例：航空会社、宿泊予約サイトの金額が分かるペー</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ジ、予約画面等</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rPr>
            <a:t>※</a:t>
          </a:r>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上記のほか、出張者が雇用されていることが分かる</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書類や旅行行程表も併せて提出してください。</a:t>
          </a:r>
        </a:p>
      </xdr:txBody>
    </xdr:sp>
    <xdr:clientData/>
  </xdr:oneCellAnchor>
  <xdr:oneCellAnchor>
    <xdr:from>
      <xdr:col>12</xdr:col>
      <xdr:colOff>75583</xdr:colOff>
      <xdr:row>68</xdr:row>
      <xdr:rowOff>27042</xdr:rowOff>
    </xdr:from>
    <xdr:ext cx="2954655" cy="1480405"/>
    <xdr:sp macro="" textlink="">
      <xdr:nvSpPr>
        <xdr:cNvPr id="93" name="角丸四角形 1"/>
        <xdr:cNvSpPr/>
      </xdr:nvSpPr>
      <xdr:spPr>
        <a:xfrm>
          <a:off x="6436626" y="18911390"/>
          <a:ext cx="2954655" cy="1480405"/>
        </a:xfrm>
        <a:prstGeom prst="rect">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海外物産展出展事業の算定根拠書類（例）</a:t>
          </a:r>
        </a:p>
        <a:p>
          <a:pPr algn="l"/>
          <a:endPar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・旅費・宿泊費</a:t>
          </a: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　見積書や金額が分かるもの</a:t>
          </a: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　例：航空会社、宿泊予約サイトの金額が分かるペー</a:t>
          </a:r>
          <a:endParaRPr kumimoji="1" lang="en-US" altLang="ja-JP" sz="9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　　　ジ、予約画面など</a:t>
          </a:r>
        </a:p>
        <a:p>
          <a:pPr algn="l"/>
          <a:r>
            <a:rPr kumimoji="1" lang="en-US" altLang="ja-JP" sz="900">
              <a:solidFill>
                <a:srgbClr val="002060"/>
              </a:solidFill>
              <a:latin typeface="UD デジタル 教科書体 NP-B" panose="02020700000000000000" pitchFamily="18" charset="-128"/>
              <a:ea typeface="UD デジタル 教科書体 NP-B" panose="02020700000000000000" pitchFamily="18" charset="-128"/>
            </a:rPr>
            <a:t>※</a:t>
          </a:r>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上記のほか、出張者が雇用されていることが分かる</a:t>
          </a:r>
          <a:endParaRPr kumimoji="1" lang="en-US" altLang="ja-JP" sz="9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　書類や旅行行程表も併せて提出してください。</a:t>
          </a:r>
        </a:p>
      </xdr:txBody>
    </xdr:sp>
    <xdr:clientData/>
  </xdr:oneCellAnchor>
  <xdr:oneCellAnchor>
    <xdr:from>
      <xdr:col>12</xdr:col>
      <xdr:colOff>75583</xdr:colOff>
      <xdr:row>56</xdr:row>
      <xdr:rowOff>265725</xdr:rowOff>
    </xdr:from>
    <xdr:ext cx="2954655" cy="2000932"/>
    <xdr:sp macro="" textlink="">
      <xdr:nvSpPr>
        <xdr:cNvPr id="33" name="角丸四角形 32"/>
        <xdr:cNvSpPr/>
      </xdr:nvSpPr>
      <xdr:spPr>
        <a:xfrm>
          <a:off x="6462936" y="15617784"/>
          <a:ext cx="2954655" cy="2000932"/>
        </a:xfrm>
        <a:prstGeom prst="rect">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外商促進事業の算定根拠書類（例）</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endPar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・広報物等改良費</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見積書（項目が分かるもの。「制作費一式」等の表</a:t>
          </a:r>
          <a:endParaRPr kumimoji="1" lang="en-US" altLang="ja-JP" sz="900" b="1">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記不可）</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・コンテスト申込料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見積書やコンテスト申込料が分かる案内等</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・セミナー受講</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受講料が分かる資料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・栄養成分検査料</a:t>
          </a:r>
        </a:p>
        <a:p>
          <a:pPr algn="l"/>
          <a:r>
            <a:rPr kumimoji="1" lang="ja-JP" altLang="en-US" sz="900" b="1">
              <a:solidFill>
                <a:srgbClr val="002060"/>
              </a:solidFill>
              <a:latin typeface="UD デジタル 教科書体 NP-B" panose="02020700000000000000" pitchFamily="18" charset="-128"/>
              <a:ea typeface="UD デジタル 教科書体 NP-B" panose="02020700000000000000" pitchFamily="18" charset="-128"/>
            </a:rPr>
            <a:t>　見積書（検査項目が確認できるもの）</a:t>
          </a:r>
        </a:p>
      </xdr:txBody>
    </xdr:sp>
    <xdr:clientData/>
  </xdr:oneCellAnchor>
  <xdr:oneCellAnchor>
    <xdr:from>
      <xdr:col>12</xdr:col>
      <xdr:colOff>75583</xdr:colOff>
      <xdr:row>64</xdr:row>
      <xdr:rowOff>193371</xdr:rowOff>
    </xdr:from>
    <xdr:ext cx="2954655" cy="786369"/>
    <xdr:sp macro="" textlink="">
      <xdr:nvSpPr>
        <xdr:cNvPr id="37" name="角丸四角形 36"/>
        <xdr:cNvSpPr/>
      </xdr:nvSpPr>
      <xdr:spPr>
        <a:xfrm>
          <a:off x="6462936" y="17965900"/>
          <a:ext cx="2954655" cy="786369"/>
        </a:xfrm>
        <a:prstGeom prst="rect">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広告掲載事業の算定根拠書類（例）</a:t>
          </a:r>
          <a:endParaRPr kumimoji="1" lang="en-US" altLang="ja-JP" sz="900">
            <a:solidFill>
              <a:srgbClr val="002060"/>
            </a:solidFill>
            <a:latin typeface="UD デジタル 教科書体 NP-B" panose="02020700000000000000" pitchFamily="18" charset="-128"/>
            <a:ea typeface="UD デジタル 教科書体 NP-B" panose="02020700000000000000" pitchFamily="18" charset="-128"/>
          </a:endParaRPr>
        </a:p>
        <a:p>
          <a:pPr algn="l"/>
          <a:endPar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・広告掲載料</a:t>
          </a:r>
        </a:p>
        <a:p>
          <a:pPr algn="l"/>
          <a:r>
            <a:rPr kumimoji="1" lang="ja-JP" altLang="en-US" sz="900">
              <a:solidFill>
                <a:srgbClr val="002060"/>
              </a:solidFill>
              <a:latin typeface="UD デジタル 教科書体 NP-B" panose="02020700000000000000" pitchFamily="18" charset="-128"/>
              <a:ea typeface="UD デジタル 教科書体 NP-B" panose="02020700000000000000" pitchFamily="18" charset="-128"/>
            </a:rPr>
            <a:t>　見積書や掲載料が分かるもの　　　　　　　　　　</a:t>
          </a:r>
        </a:p>
      </xdr:txBody>
    </xdr:sp>
    <xdr:clientData/>
  </xdr:oneCellAnchor>
  <xdr:twoCellAnchor>
    <xdr:from>
      <xdr:col>12</xdr:col>
      <xdr:colOff>47904</xdr:colOff>
      <xdr:row>12</xdr:row>
      <xdr:rowOff>15690</xdr:rowOff>
    </xdr:from>
    <xdr:to>
      <xdr:col>12</xdr:col>
      <xdr:colOff>3337951</xdr:colOff>
      <xdr:row>16</xdr:row>
      <xdr:rowOff>180976</xdr:rowOff>
    </xdr:to>
    <xdr:grpSp>
      <xdr:nvGrpSpPr>
        <xdr:cNvPr id="40" name="グループ化 39"/>
        <xdr:cNvGrpSpPr/>
      </xdr:nvGrpSpPr>
      <xdr:grpSpPr>
        <a:xfrm>
          <a:off x="6435257" y="2873190"/>
          <a:ext cx="3290047" cy="1229845"/>
          <a:chOff x="5961529" y="10883154"/>
          <a:chExt cx="3164542" cy="1246094"/>
        </a:xfrm>
      </xdr:grpSpPr>
      <xdr:sp macro="" textlink="">
        <xdr:nvSpPr>
          <xdr:cNvPr id="41" name="角丸四角形吹き出し 40"/>
          <xdr:cNvSpPr/>
        </xdr:nvSpPr>
        <xdr:spPr>
          <a:xfrm>
            <a:off x="5961529" y="10883154"/>
            <a:ext cx="3164542" cy="1246094"/>
          </a:xfrm>
          <a:prstGeom prst="wedgeRectCallout">
            <a:avLst>
              <a:gd name="adj1" fmla="val -72434"/>
              <a:gd name="adj2" fmla="val -13832"/>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41"/>
          <xdr:cNvSpPr txBox="1"/>
        </xdr:nvSpPr>
        <xdr:spPr>
          <a:xfrm>
            <a:off x="6212541" y="10945906"/>
            <a:ext cx="868372" cy="362343"/>
          </a:xfrm>
          <a:prstGeom prst="wedgeRectCallou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002060"/>
                </a:solidFill>
                <a:latin typeface="UD デジタル 教科書体 NK-B" panose="02020700000000000000" pitchFamily="18" charset="-128"/>
                <a:ea typeface="UD デジタル 教科書体 NK-B" panose="02020700000000000000" pitchFamily="18" charset="-128"/>
              </a:rPr>
              <a:t>提出書類</a:t>
            </a:r>
            <a:endParaRPr kumimoji="1" lang="ja-JP" altLang="en-US" sz="1100">
              <a:solidFill>
                <a:srgbClr val="002060"/>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43" name="テキスト ボックス 42"/>
          <xdr:cNvSpPr txBox="1"/>
        </xdr:nvSpPr>
        <xdr:spPr>
          <a:xfrm>
            <a:off x="6069104" y="11394141"/>
            <a:ext cx="2967319" cy="576389"/>
          </a:xfrm>
          <a:prstGeom prst="wedgeRectCallou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002060"/>
                </a:solidFill>
                <a:latin typeface="UD デジタル 教科書体 NK-B" panose="02020700000000000000" pitchFamily="18" charset="-128"/>
                <a:ea typeface="UD デジタル 教科書体 NK-B" panose="02020700000000000000" pitchFamily="18" charset="-128"/>
              </a:rPr>
              <a:t>・自社開発商品のパンフレット、規格書等の資料を提出してください。</a:t>
            </a:r>
            <a:endParaRPr kumimoji="1" lang="en-US" altLang="ja-JP" sz="1100">
              <a:solidFill>
                <a:srgbClr val="002060"/>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66675</xdr:colOff>
          <xdr:row>32</xdr:row>
          <xdr:rowOff>28575</xdr:rowOff>
        </xdr:from>
        <xdr:to>
          <xdr:col>2</xdr:col>
          <xdr:colOff>57150</xdr:colOff>
          <xdr:row>32</xdr:row>
          <xdr:rowOff>295275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2</xdr:col>
          <xdr:colOff>66675</xdr:colOff>
          <xdr:row>9</xdr:row>
          <xdr:rowOff>257175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599515</xdr:colOff>
      <xdr:row>51</xdr:row>
      <xdr:rowOff>22411</xdr:rowOff>
    </xdr:from>
    <xdr:to>
      <xdr:col>8</xdr:col>
      <xdr:colOff>16810</xdr:colOff>
      <xdr:row>52</xdr:row>
      <xdr:rowOff>389964</xdr:rowOff>
    </xdr:to>
    <xdr:sp macro="" textlink="">
      <xdr:nvSpPr>
        <xdr:cNvPr id="58" name="角丸四角形 57"/>
        <xdr:cNvSpPr/>
      </xdr:nvSpPr>
      <xdr:spPr>
        <a:xfrm>
          <a:off x="2846295" y="14242676"/>
          <a:ext cx="1283074" cy="770964"/>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599515</xdr:colOff>
      <xdr:row>54</xdr:row>
      <xdr:rowOff>22411</xdr:rowOff>
    </xdr:from>
    <xdr:to>
      <xdr:col>8</xdr:col>
      <xdr:colOff>16810</xdr:colOff>
      <xdr:row>55</xdr:row>
      <xdr:rowOff>389963</xdr:rowOff>
    </xdr:to>
    <xdr:sp macro="" textlink="">
      <xdr:nvSpPr>
        <xdr:cNvPr id="59" name="角丸四角形 58"/>
        <xdr:cNvSpPr/>
      </xdr:nvSpPr>
      <xdr:spPr>
        <a:xfrm>
          <a:off x="2846295" y="15452911"/>
          <a:ext cx="1283074" cy="770964"/>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599515</xdr:colOff>
      <xdr:row>58</xdr:row>
      <xdr:rowOff>16808</xdr:rowOff>
    </xdr:from>
    <xdr:to>
      <xdr:col>8</xdr:col>
      <xdr:colOff>16810</xdr:colOff>
      <xdr:row>61</xdr:row>
      <xdr:rowOff>384360</xdr:rowOff>
    </xdr:to>
    <xdr:sp macro="" textlink="">
      <xdr:nvSpPr>
        <xdr:cNvPr id="60" name="角丸四角形 59"/>
        <xdr:cNvSpPr/>
      </xdr:nvSpPr>
      <xdr:spPr>
        <a:xfrm>
          <a:off x="2846295" y="17060955"/>
          <a:ext cx="1283074" cy="1577787"/>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599515</xdr:colOff>
      <xdr:row>62</xdr:row>
      <xdr:rowOff>397809</xdr:rowOff>
    </xdr:from>
    <xdr:to>
      <xdr:col>8</xdr:col>
      <xdr:colOff>16810</xdr:colOff>
      <xdr:row>64</xdr:row>
      <xdr:rowOff>8963</xdr:rowOff>
    </xdr:to>
    <xdr:sp macro="" textlink="">
      <xdr:nvSpPr>
        <xdr:cNvPr id="61" name="角丸四角形 60"/>
        <xdr:cNvSpPr/>
      </xdr:nvSpPr>
      <xdr:spPr>
        <a:xfrm>
          <a:off x="2846295" y="19055603"/>
          <a:ext cx="1283074" cy="417978"/>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oneCellAnchor>
    <xdr:from>
      <xdr:col>12</xdr:col>
      <xdr:colOff>86017</xdr:colOff>
      <xdr:row>40</xdr:row>
      <xdr:rowOff>160244</xdr:rowOff>
    </xdr:from>
    <xdr:ext cx="3240000" cy="632353"/>
    <xdr:sp macro="" textlink="">
      <xdr:nvSpPr>
        <xdr:cNvPr id="62" name="テキスト ボックス 61"/>
        <xdr:cNvSpPr txBox="1"/>
      </xdr:nvSpPr>
      <xdr:spPr>
        <a:xfrm>
          <a:off x="6053150" y="10682568"/>
          <a:ext cx="3240000" cy="63235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　申込済みや支払済み等、執行済みの事業は申請できません。</a:t>
          </a:r>
        </a:p>
      </xdr:txBody>
    </xdr:sp>
    <xdr:clientData/>
  </xdr:oneCellAnchor>
  <mc:AlternateContent xmlns:mc="http://schemas.openxmlformats.org/markup-compatibility/2006">
    <mc:Choice xmlns:a14="http://schemas.microsoft.com/office/drawing/2010/main" Requires="a14">
      <xdr:twoCellAnchor editAs="oneCell">
        <xdr:from>
          <xdr:col>1</xdr:col>
          <xdr:colOff>57150</xdr:colOff>
          <xdr:row>46</xdr:row>
          <xdr:rowOff>171450</xdr:rowOff>
        </xdr:from>
        <xdr:to>
          <xdr:col>3</xdr:col>
          <xdr:colOff>238125</xdr:colOff>
          <xdr:row>47</xdr:row>
          <xdr:rowOff>180975</xdr:rowOff>
        </xdr:to>
        <xdr:sp macro="" textlink="">
          <xdr:nvSpPr>
            <xdr:cNvPr id="3"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対面式見本市(国内)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48</xdr:row>
          <xdr:rowOff>28575</xdr:rowOff>
        </xdr:from>
        <xdr:to>
          <xdr:col>3</xdr:col>
          <xdr:colOff>133350</xdr:colOff>
          <xdr:row>48</xdr:row>
          <xdr:rowOff>276225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オンライン見本市</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48</xdr:row>
          <xdr:rowOff>257175</xdr:rowOff>
        </xdr:from>
        <xdr:to>
          <xdr:col>2</xdr:col>
          <xdr:colOff>647700</xdr:colOff>
          <xdr:row>51</xdr:row>
          <xdr:rowOff>28575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他公共団体等を通じての出展</a:t>
              </a:r>
            </a:p>
          </xdr:txBody>
        </xdr:sp>
        <xdr:clientData fLocksWithSheet="0"/>
      </xdr:twoCellAnchor>
    </mc:Choice>
    <mc:Fallback/>
  </mc:AlternateContent>
  <xdr:twoCellAnchor>
    <xdr:from>
      <xdr:col>1</xdr:col>
      <xdr:colOff>59615</xdr:colOff>
      <xdr:row>49</xdr:row>
      <xdr:rowOff>70335</xdr:rowOff>
    </xdr:from>
    <xdr:to>
      <xdr:col>3</xdr:col>
      <xdr:colOff>158675</xdr:colOff>
      <xdr:row>51</xdr:row>
      <xdr:rowOff>144236</xdr:rowOff>
    </xdr:to>
    <xdr:sp macro="" textlink="">
      <xdr:nvSpPr>
        <xdr:cNvPr id="63" name="大かっこ 62"/>
        <xdr:cNvSpPr/>
      </xdr:nvSpPr>
      <xdr:spPr>
        <a:xfrm>
          <a:off x="378703" y="12952898"/>
          <a:ext cx="1170622" cy="683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47</xdr:row>
          <xdr:rowOff>104775</xdr:rowOff>
        </xdr:from>
        <xdr:to>
          <xdr:col>3</xdr:col>
          <xdr:colOff>104775</xdr:colOff>
          <xdr:row>48</xdr:row>
          <xdr:rowOff>104775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対面式見本市(海外)</a:t>
              </a:r>
            </a:p>
          </xdr:txBody>
        </xdr:sp>
        <xdr:clientData fLocksWithSheet="0"/>
      </xdr:twoCellAnchor>
    </mc:Choice>
    <mc:Fallback/>
  </mc:AlternateContent>
  <xdr:oneCellAnchor>
    <xdr:from>
      <xdr:col>1</xdr:col>
      <xdr:colOff>177966</xdr:colOff>
      <xdr:row>50</xdr:row>
      <xdr:rowOff>159840</xdr:rowOff>
    </xdr:from>
    <xdr:ext cx="944981" cy="300082"/>
    <xdr:sp macro="" textlink="">
      <xdr:nvSpPr>
        <xdr:cNvPr id="64" name="テキスト ボックス 63"/>
        <xdr:cNvSpPr txBox="1"/>
      </xdr:nvSpPr>
      <xdr:spPr>
        <a:xfrm>
          <a:off x="497054" y="13347203"/>
          <a:ext cx="944981" cy="300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en-US" altLang="ja-JP" sz="600" u="none">
              <a:latin typeface="ＭＳ ゴシック" panose="020B0609070205080204" pitchFamily="49" charset="-128"/>
              <a:ea typeface="ＭＳ ゴシック" panose="020B0609070205080204" pitchFamily="49" charset="-128"/>
            </a:rPr>
            <a:t>※</a:t>
          </a:r>
          <a:r>
            <a:rPr kumimoji="1" lang="ja-JP" altLang="en-US" sz="600" u="none">
              <a:latin typeface="ＭＳ ゴシック" panose="020B0609070205080204" pitchFamily="49" charset="-128"/>
              <a:ea typeface="ＭＳ ゴシック" panose="020B0609070205080204" pitchFamily="49" charset="-128"/>
            </a:rPr>
            <a:t>他公共団体等を通じて出</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展する場合は、チェック</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8</xdr:col>
          <xdr:colOff>238125</xdr:colOff>
          <xdr:row>42</xdr:row>
          <xdr:rowOff>19050</xdr:rowOff>
        </xdr:to>
        <xdr:sp macro="" textlink="">
          <xdr:nvSpPr>
            <xdr:cNvPr id="2073" name="Option Button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0</xdr:rowOff>
        </xdr:from>
        <xdr:to>
          <xdr:col>8</xdr:col>
          <xdr:colOff>238125</xdr:colOff>
          <xdr:row>43</xdr:row>
          <xdr:rowOff>19050</xdr:rowOff>
        </xdr:to>
        <xdr:sp macro="" textlink="">
          <xdr:nvSpPr>
            <xdr:cNvPr id="2074" name="Option Button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令和８年４月１日以降、本申請を含めて本補助金を受けたのは通算３年度以上</a:t>
              </a:r>
            </a:p>
          </xdr:txBody>
        </xdr:sp>
        <xdr:clientData/>
      </xdr:twoCellAnchor>
    </mc:Choice>
    <mc:Fallback/>
  </mc:AlternateContent>
  <xdr:twoCellAnchor>
    <xdr:from>
      <xdr:col>9</xdr:col>
      <xdr:colOff>4891</xdr:colOff>
      <xdr:row>41</xdr:row>
      <xdr:rowOff>66278</xdr:rowOff>
    </xdr:from>
    <xdr:to>
      <xdr:col>9</xdr:col>
      <xdr:colOff>105099</xdr:colOff>
      <xdr:row>42</xdr:row>
      <xdr:rowOff>213835</xdr:rowOff>
    </xdr:to>
    <xdr:sp macro="" textlink="">
      <xdr:nvSpPr>
        <xdr:cNvPr id="70" name="右中かっこ 69"/>
        <xdr:cNvSpPr/>
      </xdr:nvSpPr>
      <xdr:spPr>
        <a:xfrm>
          <a:off x="4414966" y="10767616"/>
          <a:ext cx="100208" cy="3666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124810</xdr:colOff>
      <xdr:row>41</xdr:row>
      <xdr:rowOff>103892</xdr:rowOff>
    </xdr:from>
    <xdr:ext cx="847397" cy="292388"/>
    <xdr:sp macro="" textlink="">
      <xdr:nvSpPr>
        <xdr:cNvPr id="71" name="テキスト ボックス 70"/>
        <xdr:cNvSpPr txBox="1"/>
      </xdr:nvSpPr>
      <xdr:spPr>
        <a:xfrm>
          <a:off x="4534885" y="10805230"/>
          <a:ext cx="847397"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u="none"/>
            <a:t>いずれかにチェックしてください</a:t>
          </a:r>
        </a:p>
      </xdr:txBody>
    </xdr:sp>
    <xdr:clientData/>
  </xdr:oneCellAnchor>
  <xdr:oneCellAnchor>
    <xdr:from>
      <xdr:col>1</xdr:col>
      <xdr:colOff>57150</xdr:colOff>
      <xdr:row>45</xdr:row>
      <xdr:rowOff>253459</xdr:rowOff>
    </xdr:from>
    <xdr:ext cx="959574" cy="292388"/>
    <xdr:sp macro="" textlink="">
      <xdr:nvSpPr>
        <xdr:cNvPr id="72" name="テキスト ボックス 71"/>
        <xdr:cNvSpPr txBox="1"/>
      </xdr:nvSpPr>
      <xdr:spPr>
        <a:xfrm>
          <a:off x="376238" y="11916822"/>
          <a:ext cx="959574"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a:t>該当する項目にチェックしてください</a:t>
          </a:r>
        </a:p>
      </xdr:txBody>
    </xdr:sp>
    <xdr:clientData/>
  </xdr:oneCellAnchor>
  <xdr:twoCellAnchor>
    <xdr:from>
      <xdr:col>1</xdr:col>
      <xdr:colOff>115980</xdr:colOff>
      <xdr:row>43</xdr:row>
      <xdr:rowOff>112058</xdr:rowOff>
    </xdr:from>
    <xdr:to>
      <xdr:col>2</xdr:col>
      <xdr:colOff>695887</xdr:colOff>
      <xdr:row>54</xdr:row>
      <xdr:rowOff>151280</xdr:rowOff>
    </xdr:to>
    <xdr:cxnSp macro="">
      <xdr:nvCxnSpPr>
        <xdr:cNvPr id="56" name="直線矢印コネクタ 55"/>
        <xdr:cNvCxnSpPr/>
      </xdr:nvCxnSpPr>
      <xdr:spPr>
        <a:xfrm flipH="1" flipV="1">
          <a:off x="435068" y="11251546"/>
          <a:ext cx="898994" cy="330629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233081</xdr:colOff>
      <xdr:row>46</xdr:row>
      <xdr:rowOff>117942</xdr:rowOff>
    </xdr:from>
    <xdr:to>
      <xdr:col>2</xdr:col>
      <xdr:colOff>35858</xdr:colOff>
      <xdr:row>50</xdr:row>
      <xdr:rowOff>100013</xdr:rowOff>
    </xdr:to>
    <xdr:sp macro="" textlink="">
      <xdr:nvSpPr>
        <xdr:cNvPr id="2064" name="角丸四角形 2063"/>
        <xdr:cNvSpPr/>
      </xdr:nvSpPr>
      <xdr:spPr>
        <a:xfrm>
          <a:off x="233081" y="12086105"/>
          <a:ext cx="440952" cy="12012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134469</xdr:colOff>
      <xdr:row>50</xdr:row>
      <xdr:rowOff>100013</xdr:rowOff>
    </xdr:from>
    <xdr:to>
      <xdr:col>2</xdr:col>
      <xdr:colOff>4763</xdr:colOff>
      <xdr:row>54</xdr:row>
      <xdr:rowOff>109537</xdr:rowOff>
    </xdr:to>
    <xdr:cxnSp macro="">
      <xdr:nvCxnSpPr>
        <xdr:cNvPr id="2069" name="直線矢印コネクタ 2068"/>
        <xdr:cNvCxnSpPr>
          <a:endCxn id="2064" idx="2"/>
        </xdr:cNvCxnSpPr>
      </xdr:nvCxnSpPr>
      <xdr:spPr>
        <a:xfrm flipH="1" flipV="1">
          <a:off x="453557" y="13287376"/>
          <a:ext cx="189381" cy="12287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143435</xdr:colOff>
      <xdr:row>54</xdr:row>
      <xdr:rowOff>98614</xdr:rowOff>
    </xdr:from>
    <xdr:ext cx="1571065" cy="710833"/>
    <xdr:sp macro="" textlink="">
      <xdr:nvSpPr>
        <xdr:cNvPr id="65" name="角丸四角形 64"/>
        <xdr:cNvSpPr/>
      </xdr:nvSpPr>
      <xdr:spPr>
        <a:xfrm>
          <a:off x="143435" y="14692571"/>
          <a:ext cx="1571065" cy="710833"/>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該当する項目にチェックしてください（自動計算されます）</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9</xdr:col>
      <xdr:colOff>17930</xdr:colOff>
      <xdr:row>63</xdr:row>
      <xdr:rowOff>207589</xdr:rowOff>
    </xdr:from>
    <xdr:ext cx="1530918" cy="459100"/>
    <xdr:sp macro="" textlink="">
      <xdr:nvSpPr>
        <xdr:cNvPr id="67" name="四角形吹き出し 66"/>
        <xdr:cNvSpPr/>
      </xdr:nvSpPr>
      <xdr:spPr>
        <a:xfrm>
          <a:off x="4714169" y="17559654"/>
          <a:ext cx="1530918" cy="459100"/>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パック料金は上段（交通費）にまとめて記載</a:t>
          </a:r>
          <a:endParaRPr kumimoji="1" lang="ja-JP" altLang="en-US" sz="1100">
            <a:solidFill>
              <a:srgbClr val="FF0000"/>
            </a:solidFill>
          </a:endParaRPr>
        </a:p>
      </xdr:txBody>
    </xdr:sp>
    <xdr:clientData/>
  </xdr:oneCellAnchor>
  <xdr:twoCellAnchor>
    <xdr:from>
      <xdr:col>5</xdr:col>
      <xdr:colOff>599515</xdr:colOff>
      <xdr:row>65</xdr:row>
      <xdr:rowOff>12886</xdr:rowOff>
    </xdr:from>
    <xdr:to>
      <xdr:col>8</xdr:col>
      <xdr:colOff>16810</xdr:colOff>
      <xdr:row>66</xdr:row>
      <xdr:rowOff>294714</xdr:rowOff>
    </xdr:to>
    <xdr:sp macro="" textlink="">
      <xdr:nvSpPr>
        <xdr:cNvPr id="68" name="角丸四角形 67"/>
        <xdr:cNvSpPr/>
      </xdr:nvSpPr>
      <xdr:spPr>
        <a:xfrm>
          <a:off x="2847415" y="17772249"/>
          <a:ext cx="1284195" cy="586628"/>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599515</xdr:colOff>
      <xdr:row>68</xdr:row>
      <xdr:rowOff>12886</xdr:rowOff>
    </xdr:from>
    <xdr:to>
      <xdr:col>8</xdr:col>
      <xdr:colOff>16810</xdr:colOff>
      <xdr:row>69</xdr:row>
      <xdr:rowOff>294713</xdr:rowOff>
    </xdr:to>
    <xdr:sp macro="" textlink="">
      <xdr:nvSpPr>
        <xdr:cNvPr id="69" name="角丸四角形 68"/>
        <xdr:cNvSpPr/>
      </xdr:nvSpPr>
      <xdr:spPr>
        <a:xfrm>
          <a:off x="2847415" y="18686649"/>
          <a:ext cx="1284195" cy="586627"/>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0</xdr:col>
      <xdr:colOff>339586</xdr:colOff>
      <xdr:row>40</xdr:row>
      <xdr:rowOff>202826</xdr:rowOff>
    </xdr:from>
    <xdr:to>
      <xdr:col>1</xdr:col>
      <xdr:colOff>281608</xdr:colOff>
      <xdr:row>43</xdr:row>
      <xdr:rowOff>112058</xdr:rowOff>
    </xdr:to>
    <xdr:sp macro="" textlink="">
      <xdr:nvSpPr>
        <xdr:cNvPr id="55" name="角丸四角形 54"/>
        <xdr:cNvSpPr/>
      </xdr:nvSpPr>
      <xdr:spPr>
        <a:xfrm>
          <a:off x="339586" y="10870826"/>
          <a:ext cx="281609" cy="5552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67"/>
  <sheetViews>
    <sheetView tabSelected="1" view="pageBreakPreview" zoomScaleNormal="100" zoomScaleSheetLayoutView="100" workbookViewId="0"/>
  </sheetViews>
  <sheetFormatPr defaultRowHeight="13.5" outlineLevelCol="1" x14ac:dyDescent="0.15"/>
  <cols>
    <col min="1" max="2" width="4.5" style="8" customWidth="1"/>
    <col min="3" max="3" width="10.5" style="8" customWidth="1"/>
    <col min="4" max="4" width="3.5" style="8" customWidth="1"/>
    <col min="5" max="6" width="8.5" style="8" customWidth="1"/>
    <col min="7" max="7" width="7" style="8" customWidth="1"/>
    <col min="8" max="8" width="10.625" style="8" customWidth="1"/>
    <col min="9" max="9" width="4.125" style="8" customWidth="1"/>
    <col min="10" max="10" width="8.5" style="8" customWidth="1"/>
    <col min="11" max="11" width="10.125" style="8" customWidth="1"/>
    <col min="12" max="12" width="3" style="8" bestFit="1" customWidth="1"/>
    <col min="13" max="13" width="50.625" style="8" customWidth="1"/>
    <col min="14" max="14" width="28.625" style="3" hidden="1" customWidth="1" outlineLevel="1"/>
    <col min="15" max="15" width="6.625" style="4" hidden="1" customWidth="1" outlineLevel="1"/>
    <col min="16" max="16" width="23.625" style="2" hidden="1" customWidth="1" outlineLevel="1"/>
    <col min="17" max="17" width="8.625" style="2" hidden="1" customWidth="1" outlineLevel="1"/>
    <col min="18" max="18" width="6.625" style="2" hidden="1" customWidth="1" outlineLevel="1"/>
    <col min="19" max="19" width="8.5" style="2" hidden="1" customWidth="1" outlineLevel="1"/>
    <col min="20" max="20" width="1.75" style="9" hidden="1" customWidth="1" outlineLevel="1"/>
    <col min="21" max="21" width="23.625" style="9" hidden="1" customWidth="1" outlineLevel="1"/>
    <col min="22" max="22" width="8.625" style="10" hidden="1" customWidth="1" outlineLevel="1"/>
    <col min="23" max="23" width="5.75" style="9" hidden="1" customWidth="1" outlineLevel="1"/>
    <col min="24" max="24" width="8.125" style="9" hidden="1" customWidth="1" outlineLevel="1"/>
    <col min="25" max="25" width="12.875" style="9" bestFit="1" customWidth="1" collapsed="1"/>
    <col min="26" max="28" width="9.125" style="9"/>
    <col min="29" max="16384" width="9" style="11"/>
  </cols>
  <sheetData>
    <row r="1" spans="1:14" ht="17.45" customHeight="1" x14ac:dyDescent="0.15">
      <c r="A1" s="8" t="s">
        <v>0</v>
      </c>
    </row>
    <row r="2" spans="1:14" ht="17.45" customHeight="1" x14ac:dyDescent="0.15"/>
    <row r="3" spans="1:14" ht="17.45" customHeight="1" x14ac:dyDescent="0.15">
      <c r="A3" s="229" t="s">
        <v>1</v>
      </c>
      <c r="B3" s="229"/>
      <c r="C3" s="229"/>
      <c r="D3" s="229"/>
      <c r="E3" s="229"/>
      <c r="F3" s="229"/>
      <c r="G3" s="229"/>
      <c r="H3" s="229"/>
      <c r="I3" s="229"/>
      <c r="J3" s="229"/>
      <c r="K3" s="229"/>
      <c r="L3" s="229"/>
      <c r="M3" s="12"/>
    </row>
    <row r="4" spans="1:14" ht="17.45" customHeight="1" x14ac:dyDescent="0.15"/>
    <row r="5" spans="1:14" ht="17.45" customHeight="1" x14ac:dyDescent="0.15">
      <c r="A5" s="8" t="s">
        <v>2</v>
      </c>
      <c r="B5" s="13"/>
      <c r="C5" s="13"/>
      <c r="D5" s="13"/>
      <c r="E5" s="13"/>
      <c r="F5" s="13"/>
      <c r="G5" s="13"/>
      <c r="H5" s="13"/>
      <c r="I5" s="13"/>
      <c r="J5" s="13"/>
      <c r="K5" s="13"/>
      <c r="L5" s="13"/>
      <c r="M5" s="14"/>
      <c r="N5" s="5"/>
    </row>
    <row r="6" spans="1:14" ht="20.45" customHeight="1" x14ac:dyDescent="0.15">
      <c r="A6" s="14"/>
      <c r="B6" s="232" t="s">
        <v>11</v>
      </c>
      <c r="C6" s="233"/>
      <c r="D6" s="242"/>
      <c r="E6" s="242"/>
      <c r="F6" s="243"/>
      <c r="G6" s="15" t="s">
        <v>45</v>
      </c>
      <c r="H6" s="16" t="s">
        <v>7</v>
      </c>
      <c r="I6" s="237"/>
      <c r="J6" s="237"/>
      <c r="K6" s="238"/>
      <c r="L6" s="17" t="s">
        <v>9</v>
      </c>
      <c r="M6" s="14"/>
      <c r="N6" s="5"/>
    </row>
    <row r="7" spans="1:14" ht="20.45" customHeight="1" x14ac:dyDescent="0.15">
      <c r="A7" s="14"/>
      <c r="B7" s="230" t="s">
        <v>4</v>
      </c>
      <c r="C7" s="231"/>
      <c r="D7" s="234"/>
      <c r="E7" s="234"/>
      <c r="F7" s="234"/>
      <c r="G7" s="234"/>
      <c r="H7" s="18" t="s">
        <v>8</v>
      </c>
      <c r="I7" s="239"/>
      <c r="J7" s="239"/>
      <c r="K7" s="240"/>
      <c r="L7" s="19" t="s">
        <v>10</v>
      </c>
      <c r="M7" s="14"/>
      <c r="N7" s="5"/>
    </row>
    <row r="8" spans="1:14" ht="20.45" customHeight="1" x14ac:dyDescent="0.15">
      <c r="A8" s="14"/>
      <c r="B8" s="245" t="s">
        <v>5</v>
      </c>
      <c r="C8" s="246"/>
      <c r="D8" s="244"/>
      <c r="E8" s="244"/>
      <c r="F8" s="244"/>
      <c r="G8" s="244"/>
      <c r="H8" s="18" t="s">
        <v>46</v>
      </c>
      <c r="I8" s="235"/>
      <c r="J8" s="235"/>
      <c r="K8" s="235"/>
      <c r="L8" s="236"/>
      <c r="M8" s="20"/>
      <c r="N8" s="5"/>
    </row>
    <row r="9" spans="1:14" ht="20.45" customHeight="1" x14ac:dyDescent="0.15">
      <c r="A9" s="14"/>
      <c r="B9" s="230" t="s">
        <v>3</v>
      </c>
      <c r="C9" s="231"/>
      <c r="D9" s="241"/>
      <c r="E9" s="241"/>
      <c r="F9" s="241"/>
      <c r="G9" s="241"/>
      <c r="H9" s="18" t="s">
        <v>6</v>
      </c>
      <c r="I9" s="235"/>
      <c r="J9" s="235"/>
      <c r="K9" s="235"/>
      <c r="L9" s="236"/>
      <c r="M9" s="20"/>
      <c r="N9" s="5"/>
    </row>
    <row r="10" spans="1:14" ht="20.45" customHeight="1" x14ac:dyDescent="0.15">
      <c r="A10" s="14"/>
      <c r="B10" s="50"/>
      <c r="C10" s="227" t="s">
        <v>49</v>
      </c>
      <c r="D10" s="227"/>
      <c r="E10" s="227"/>
      <c r="F10" s="227"/>
      <c r="G10" s="227"/>
      <c r="H10" s="227"/>
      <c r="I10" s="227"/>
      <c r="J10" s="227"/>
      <c r="K10" s="227"/>
      <c r="L10" s="228"/>
      <c r="M10" s="22"/>
      <c r="N10" s="5"/>
    </row>
    <row r="11" spans="1:14" ht="17.45" customHeight="1" x14ac:dyDescent="0.15"/>
    <row r="12" spans="1:14" ht="17.45" customHeight="1" x14ac:dyDescent="0.15">
      <c r="A12" s="8" t="s">
        <v>13</v>
      </c>
    </row>
    <row r="13" spans="1:14" ht="16.350000000000001" customHeight="1" x14ac:dyDescent="0.15">
      <c r="B13" s="223" t="s">
        <v>12</v>
      </c>
      <c r="C13" s="224"/>
      <c r="D13" s="224"/>
      <c r="E13" s="224"/>
      <c r="F13" s="224"/>
      <c r="G13" s="224"/>
      <c r="H13" s="224"/>
      <c r="I13" s="224"/>
      <c r="J13" s="224"/>
      <c r="K13" s="224"/>
      <c r="L13" s="225"/>
      <c r="M13" s="22"/>
      <c r="N13" s="5"/>
    </row>
    <row r="14" spans="1:14" ht="25.9" customHeight="1" x14ac:dyDescent="0.15">
      <c r="B14" s="226"/>
      <c r="C14" s="226"/>
      <c r="D14" s="226"/>
      <c r="E14" s="226"/>
      <c r="F14" s="226"/>
      <c r="G14" s="226"/>
      <c r="H14" s="226"/>
      <c r="I14" s="226"/>
      <c r="J14" s="226"/>
      <c r="K14" s="226"/>
      <c r="L14" s="226"/>
      <c r="M14" s="23"/>
      <c r="N14" s="5"/>
    </row>
    <row r="15" spans="1:14" ht="16.350000000000001" customHeight="1" x14ac:dyDescent="0.15">
      <c r="B15" s="214" t="s">
        <v>15</v>
      </c>
      <c r="C15" s="215"/>
      <c r="D15" s="215"/>
      <c r="E15" s="215"/>
      <c r="F15" s="215"/>
      <c r="G15" s="215"/>
      <c r="H15" s="215"/>
      <c r="I15" s="215"/>
      <c r="J15" s="215"/>
      <c r="K15" s="215"/>
      <c r="L15" s="216"/>
      <c r="M15" s="22"/>
      <c r="N15" s="5"/>
    </row>
    <row r="16" spans="1:14" ht="26.45" customHeight="1" x14ac:dyDescent="0.15">
      <c r="B16" s="226"/>
      <c r="C16" s="226"/>
      <c r="D16" s="226"/>
      <c r="E16" s="226"/>
      <c r="F16" s="226"/>
      <c r="G16" s="226"/>
      <c r="H16" s="226"/>
      <c r="I16" s="226"/>
      <c r="J16" s="226"/>
      <c r="K16" s="226"/>
      <c r="L16" s="226"/>
      <c r="M16" s="23"/>
      <c r="N16" s="5"/>
    </row>
    <row r="17" spans="1:19" ht="16.350000000000001" customHeight="1" x14ac:dyDescent="0.15">
      <c r="B17" s="214" t="s">
        <v>16</v>
      </c>
      <c r="C17" s="215"/>
      <c r="D17" s="215"/>
      <c r="E17" s="215"/>
      <c r="F17" s="215"/>
      <c r="G17" s="215"/>
      <c r="H17" s="215"/>
      <c r="I17" s="215"/>
      <c r="J17" s="215"/>
      <c r="K17" s="215"/>
      <c r="L17" s="216"/>
      <c r="M17" s="22"/>
      <c r="N17" s="5"/>
      <c r="O17" s="6"/>
      <c r="P17" s="6"/>
      <c r="Q17" s="6"/>
      <c r="R17" s="6"/>
      <c r="S17" s="6"/>
    </row>
    <row r="18" spans="1:19" ht="27.6" customHeight="1" x14ac:dyDescent="0.15">
      <c r="B18" s="226"/>
      <c r="C18" s="226"/>
      <c r="D18" s="226"/>
      <c r="E18" s="226"/>
      <c r="F18" s="226"/>
      <c r="G18" s="226"/>
      <c r="H18" s="226"/>
      <c r="I18" s="226"/>
      <c r="J18" s="226"/>
      <c r="K18" s="226"/>
      <c r="L18" s="226"/>
      <c r="M18" s="23"/>
      <c r="N18" s="5"/>
      <c r="O18" s="6"/>
      <c r="P18" s="6"/>
      <c r="Q18" s="6"/>
      <c r="R18" s="6"/>
      <c r="S18" s="6"/>
    </row>
    <row r="19" spans="1:19" ht="16.350000000000001" customHeight="1" x14ac:dyDescent="0.15">
      <c r="B19" s="214" t="s">
        <v>17</v>
      </c>
      <c r="C19" s="215"/>
      <c r="D19" s="215"/>
      <c r="E19" s="215"/>
      <c r="F19" s="215"/>
      <c r="G19" s="215"/>
      <c r="H19" s="215"/>
      <c r="I19" s="215"/>
      <c r="J19" s="215"/>
      <c r="K19" s="215"/>
      <c r="L19" s="216"/>
      <c r="M19" s="22"/>
      <c r="N19" s="5"/>
      <c r="O19" s="6"/>
      <c r="P19" s="6"/>
      <c r="Q19" s="6"/>
      <c r="R19" s="6"/>
      <c r="S19" s="6"/>
    </row>
    <row r="20" spans="1:19" ht="20.45" customHeight="1" x14ac:dyDescent="0.15">
      <c r="B20" s="210"/>
      <c r="C20" s="210"/>
      <c r="D20" s="210"/>
      <c r="E20" s="210"/>
      <c r="F20" s="210"/>
      <c r="G20" s="210"/>
      <c r="H20" s="210"/>
      <c r="I20" s="210"/>
      <c r="J20" s="210"/>
      <c r="K20" s="210"/>
      <c r="L20" s="210"/>
      <c r="M20" s="23"/>
      <c r="N20" s="5"/>
      <c r="O20" s="6"/>
      <c r="P20" s="6"/>
      <c r="Q20" s="6"/>
      <c r="R20" s="6"/>
      <c r="S20" s="6"/>
    </row>
    <row r="21" spans="1:19" ht="34.35" customHeight="1" x14ac:dyDescent="0.15">
      <c r="B21" s="211"/>
      <c r="C21" s="211"/>
      <c r="D21" s="211"/>
      <c r="E21" s="211"/>
      <c r="F21" s="211"/>
      <c r="G21" s="211"/>
      <c r="H21" s="211"/>
      <c r="I21" s="211"/>
      <c r="J21" s="211"/>
      <c r="K21" s="211"/>
      <c r="L21" s="211"/>
      <c r="M21" s="23"/>
      <c r="N21" s="5"/>
      <c r="O21" s="6"/>
      <c r="P21" s="6"/>
      <c r="Q21" s="6"/>
      <c r="R21" s="6"/>
      <c r="S21" s="6"/>
    </row>
    <row r="22" spans="1:19" ht="16.350000000000001" customHeight="1" x14ac:dyDescent="0.15">
      <c r="B22" s="217" t="s">
        <v>18</v>
      </c>
      <c r="C22" s="218"/>
      <c r="D22" s="218"/>
      <c r="E22" s="218"/>
      <c r="F22" s="218"/>
      <c r="G22" s="218"/>
      <c r="H22" s="218"/>
      <c r="I22" s="218"/>
      <c r="J22" s="218"/>
      <c r="K22" s="218"/>
      <c r="L22" s="219"/>
      <c r="M22" s="22"/>
      <c r="N22" s="5"/>
      <c r="O22" s="6"/>
      <c r="P22" s="6"/>
      <c r="Q22" s="6"/>
      <c r="R22" s="6"/>
      <c r="S22" s="6"/>
    </row>
    <row r="23" spans="1:19" ht="20.45" customHeight="1" x14ac:dyDescent="0.15">
      <c r="B23" s="210"/>
      <c r="C23" s="210"/>
      <c r="D23" s="210"/>
      <c r="E23" s="210"/>
      <c r="F23" s="210"/>
      <c r="G23" s="210"/>
      <c r="H23" s="210"/>
      <c r="I23" s="210"/>
      <c r="J23" s="210"/>
      <c r="K23" s="210"/>
      <c r="L23" s="210"/>
      <c r="M23" s="23"/>
      <c r="N23" s="5"/>
      <c r="O23" s="6"/>
      <c r="P23" s="6"/>
      <c r="Q23" s="6"/>
      <c r="R23" s="6"/>
      <c r="S23" s="6"/>
    </row>
    <row r="24" spans="1:19" ht="7.35" customHeight="1" x14ac:dyDescent="0.15">
      <c r="B24" s="212"/>
      <c r="C24" s="212"/>
      <c r="D24" s="212"/>
      <c r="E24" s="212"/>
      <c r="F24" s="212"/>
      <c r="G24" s="212"/>
      <c r="H24" s="212"/>
      <c r="I24" s="212"/>
      <c r="J24" s="212"/>
      <c r="K24" s="212"/>
      <c r="L24" s="212"/>
      <c r="M24" s="23"/>
      <c r="N24" s="5"/>
      <c r="O24" s="6"/>
      <c r="P24" s="6"/>
      <c r="Q24" s="6"/>
      <c r="R24" s="6"/>
      <c r="S24" s="6"/>
    </row>
    <row r="25" spans="1:19" ht="16.350000000000001" customHeight="1" x14ac:dyDescent="0.15">
      <c r="B25" s="214" t="s">
        <v>19</v>
      </c>
      <c r="C25" s="215"/>
      <c r="D25" s="215"/>
      <c r="E25" s="215"/>
      <c r="F25" s="215"/>
      <c r="G25" s="215"/>
      <c r="H25" s="215"/>
      <c r="I25" s="215"/>
      <c r="J25" s="215"/>
      <c r="K25" s="215"/>
      <c r="L25" s="216"/>
      <c r="M25" s="22"/>
      <c r="N25" s="5"/>
      <c r="O25" s="6"/>
      <c r="P25" s="6"/>
      <c r="Q25" s="6"/>
      <c r="R25" s="6"/>
      <c r="S25" s="6"/>
    </row>
    <row r="26" spans="1:19" ht="20.45" customHeight="1" x14ac:dyDescent="0.15">
      <c r="B26" s="210"/>
      <c r="C26" s="210"/>
      <c r="D26" s="210"/>
      <c r="E26" s="210"/>
      <c r="F26" s="210"/>
      <c r="G26" s="210"/>
      <c r="H26" s="210"/>
      <c r="I26" s="210"/>
      <c r="J26" s="210"/>
      <c r="K26" s="210"/>
      <c r="L26" s="210"/>
      <c r="M26" s="23"/>
      <c r="N26" s="5"/>
      <c r="O26" s="6"/>
      <c r="P26" s="6"/>
      <c r="Q26" s="6"/>
      <c r="R26" s="6"/>
      <c r="S26" s="6"/>
    </row>
    <row r="27" spans="1:19" ht="6" customHeight="1" x14ac:dyDescent="0.15">
      <c r="B27" s="212"/>
      <c r="C27" s="212"/>
      <c r="D27" s="212"/>
      <c r="E27" s="212"/>
      <c r="F27" s="212"/>
      <c r="G27" s="212"/>
      <c r="H27" s="212"/>
      <c r="I27" s="212"/>
      <c r="J27" s="212"/>
      <c r="K27" s="212"/>
      <c r="L27" s="212"/>
      <c r="M27" s="23"/>
      <c r="N27" s="5"/>
      <c r="O27" s="6"/>
      <c r="P27" s="6"/>
      <c r="Q27" s="6"/>
      <c r="R27" s="6"/>
      <c r="S27" s="6"/>
    </row>
    <row r="28" spans="1:19" ht="16.350000000000001" customHeight="1" x14ac:dyDescent="0.15">
      <c r="B28" s="214" t="s">
        <v>20</v>
      </c>
      <c r="C28" s="215"/>
      <c r="D28" s="215"/>
      <c r="E28" s="215"/>
      <c r="F28" s="215"/>
      <c r="G28" s="215"/>
      <c r="H28" s="215"/>
      <c r="I28" s="215"/>
      <c r="J28" s="215"/>
      <c r="K28" s="215"/>
      <c r="L28" s="216"/>
      <c r="M28" s="22"/>
      <c r="N28" s="5"/>
      <c r="O28" s="6"/>
      <c r="P28" s="6"/>
      <c r="Q28" s="6"/>
      <c r="R28" s="6"/>
      <c r="S28" s="6"/>
    </row>
    <row r="29" spans="1:19" ht="20.45" customHeight="1" x14ac:dyDescent="0.15">
      <c r="B29" s="210"/>
      <c r="C29" s="210"/>
      <c r="D29" s="210"/>
      <c r="E29" s="210"/>
      <c r="F29" s="210"/>
      <c r="G29" s="210"/>
      <c r="H29" s="210"/>
      <c r="I29" s="210"/>
      <c r="J29" s="210"/>
      <c r="K29" s="210"/>
      <c r="L29" s="210"/>
      <c r="M29" s="23"/>
      <c r="N29" s="5"/>
      <c r="O29" s="6"/>
      <c r="P29" s="6"/>
      <c r="Q29" s="6"/>
      <c r="R29" s="6"/>
      <c r="S29" s="6"/>
    </row>
    <row r="30" spans="1:19" ht="6" customHeight="1" x14ac:dyDescent="0.15">
      <c r="B30" s="213"/>
      <c r="C30" s="213"/>
      <c r="D30" s="213"/>
      <c r="E30" s="213"/>
      <c r="F30" s="213"/>
      <c r="G30" s="213"/>
      <c r="H30" s="213"/>
      <c r="I30" s="213"/>
      <c r="J30" s="213"/>
      <c r="K30" s="213"/>
      <c r="L30" s="213"/>
      <c r="M30" s="23"/>
      <c r="N30" s="5"/>
      <c r="O30" s="6"/>
      <c r="P30" s="6"/>
      <c r="Q30" s="6"/>
      <c r="R30" s="6"/>
      <c r="S30" s="6"/>
    </row>
    <row r="31" spans="1:19" ht="17.45" customHeight="1" x14ac:dyDescent="0.15">
      <c r="O31" s="6"/>
      <c r="P31" s="6"/>
      <c r="Q31" s="6"/>
      <c r="R31" s="6"/>
      <c r="S31" s="6"/>
    </row>
    <row r="32" spans="1:19" ht="17.45" customHeight="1" x14ac:dyDescent="0.15">
      <c r="A32" s="8" t="s">
        <v>14</v>
      </c>
      <c r="O32" s="6"/>
      <c r="P32" s="6"/>
      <c r="Q32" s="6"/>
      <c r="R32" s="6"/>
      <c r="S32" s="6"/>
    </row>
    <row r="33" spans="1:28" ht="24.6" customHeight="1" x14ac:dyDescent="0.15">
      <c r="B33" s="1"/>
      <c r="C33" s="8" t="s">
        <v>30</v>
      </c>
    </row>
    <row r="34" spans="1:28" ht="16.350000000000001" customHeight="1" x14ac:dyDescent="0.15">
      <c r="B34" s="220" t="s">
        <v>76</v>
      </c>
      <c r="C34" s="221"/>
      <c r="D34" s="221"/>
      <c r="E34" s="221"/>
      <c r="F34" s="221"/>
      <c r="G34" s="221"/>
      <c r="H34" s="221"/>
      <c r="I34" s="221"/>
      <c r="J34" s="221"/>
      <c r="K34" s="221"/>
      <c r="L34" s="222"/>
      <c r="M34" s="22"/>
      <c r="N34" s="5"/>
    </row>
    <row r="35" spans="1:28" ht="64.900000000000006" customHeight="1" x14ac:dyDescent="0.15">
      <c r="B35" s="201" t="s">
        <v>116</v>
      </c>
      <c r="C35" s="202"/>
      <c r="D35" s="202"/>
      <c r="E35" s="202"/>
      <c r="F35" s="202"/>
      <c r="G35" s="202"/>
      <c r="H35" s="202"/>
      <c r="I35" s="202"/>
      <c r="J35" s="202"/>
      <c r="K35" s="202"/>
      <c r="L35" s="203"/>
      <c r="M35" s="23"/>
      <c r="N35" s="5"/>
    </row>
    <row r="36" spans="1:28" ht="32.450000000000003" customHeight="1" x14ac:dyDescent="0.15">
      <c r="B36" s="201" t="s">
        <v>77</v>
      </c>
      <c r="C36" s="202"/>
      <c r="D36" s="202"/>
      <c r="E36" s="202"/>
      <c r="F36" s="202"/>
      <c r="G36" s="202"/>
      <c r="H36" s="202"/>
      <c r="I36" s="202"/>
      <c r="J36" s="202"/>
      <c r="K36" s="202"/>
      <c r="L36" s="203"/>
      <c r="M36" s="23"/>
      <c r="N36" s="5"/>
    </row>
    <row r="37" spans="1:28" ht="64.900000000000006" customHeight="1" x14ac:dyDescent="0.15">
      <c r="B37" s="201" t="s">
        <v>121</v>
      </c>
      <c r="C37" s="202"/>
      <c r="D37" s="202"/>
      <c r="E37" s="202"/>
      <c r="F37" s="202"/>
      <c r="G37" s="202"/>
      <c r="H37" s="202"/>
      <c r="I37" s="202"/>
      <c r="J37" s="202"/>
      <c r="K37" s="202"/>
      <c r="L37" s="203"/>
      <c r="M37" s="23"/>
      <c r="N37" s="5"/>
    </row>
    <row r="38" spans="1:28" ht="32.450000000000003" customHeight="1" x14ac:dyDescent="0.15">
      <c r="B38" s="201" t="s">
        <v>119</v>
      </c>
      <c r="C38" s="202"/>
      <c r="D38" s="202"/>
      <c r="E38" s="202"/>
      <c r="F38" s="202"/>
      <c r="G38" s="202"/>
      <c r="H38" s="202"/>
      <c r="I38" s="202"/>
      <c r="J38" s="202"/>
      <c r="K38" s="202"/>
      <c r="L38" s="203"/>
      <c r="M38" s="23"/>
      <c r="N38" s="5"/>
    </row>
    <row r="39" spans="1:28" ht="16.350000000000001" customHeight="1" x14ac:dyDescent="0.15">
      <c r="B39" s="206" t="s">
        <v>120</v>
      </c>
      <c r="C39" s="207"/>
      <c r="D39" s="207"/>
      <c r="E39" s="207"/>
      <c r="F39" s="207"/>
      <c r="G39" s="207"/>
      <c r="H39" s="207"/>
      <c r="I39" s="207"/>
      <c r="J39" s="207"/>
      <c r="K39" s="207"/>
      <c r="L39" s="208"/>
      <c r="M39" s="22"/>
      <c r="N39" s="5"/>
    </row>
    <row r="40" spans="1:28" s="26" customFormat="1" ht="17.45" customHeight="1" x14ac:dyDescent="0.15">
      <c r="A40" s="14"/>
      <c r="B40" s="22"/>
      <c r="C40" s="22"/>
      <c r="D40" s="22"/>
      <c r="E40" s="22"/>
      <c r="F40" s="22"/>
      <c r="G40" s="22"/>
      <c r="H40" s="22"/>
      <c r="I40" s="22"/>
      <c r="J40" s="22"/>
      <c r="K40" s="22"/>
      <c r="L40" s="22"/>
      <c r="M40" s="22"/>
      <c r="N40" s="5"/>
      <c r="O40" s="24"/>
      <c r="P40" s="25"/>
      <c r="Q40" s="25"/>
      <c r="R40" s="25"/>
      <c r="S40" s="25"/>
      <c r="T40" s="10"/>
      <c r="U40" s="10"/>
      <c r="V40" s="10"/>
      <c r="W40" s="10"/>
      <c r="X40" s="10"/>
      <c r="Y40" s="10"/>
      <c r="Z40" s="10"/>
      <c r="AA40" s="10"/>
      <c r="AB40" s="10"/>
    </row>
    <row r="41" spans="1:28" ht="17.45" customHeight="1" x14ac:dyDescent="0.15">
      <c r="A41" s="8" t="s">
        <v>21</v>
      </c>
    </row>
    <row r="42" spans="1:28" ht="17.45" customHeight="1" x14ac:dyDescent="0.15">
      <c r="B42" s="1"/>
      <c r="C42" s="27"/>
      <c r="I42" s="28"/>
      <c r="J42" s="28"/>
      <c r="K42" s="28"/>
      <c r="N42" s="98" t="s">
        <v>50</v>
      </c>
      <c r="O42" s="99">
        <v>0</v>
      </c>
      <c r="P42" s="100"/>
      <c r="Q42" s="100"/>
      <c r="R42" s="100"/>
      <c r="S42" s="100"/>
    </row>
    <row r="43" spans="1:28" ht="17.45" customHeight="1" x14ac:dyDescent="0.15">
      <c r="B43" s="1"/>
      <c r="C43" s="27"/>
      <c r="I43" s="28"/>
      <c r="J43" s="28"/>
      <c r="K43" s="28"/>
      <c r="N43" s="101"/>
      <c r="O43" s="102"/>
      <c r="P43" s="100"/>
      <c r="Q43" s="100"/>
      <c r="R43" s="100"/>
      <c r="S43" s="100"/>
    </row>
    <row r="44" spans="1:28" ht="17.45" customHeight="1" x14ac:dyDescent="0.15">
      <c r="K44" s="209" t="s">
        <v>36</v>
      </c>
      <c r="L44" s="209"/>
      <c r="M44" s="29"/>
      <c r="N44" s="103"/>
      <c r="O44" s="104"/>
      <c r="P44" s="100"/>
      <c r="Q44" s="100"/>
      <c r="R44" s="100"/>
      <c r="S44" s="100"/>
    </row>
    <row r="45" spans="1:28" ht="24" customHeight="1" x14ac:dyDescent="0.15">
      <c r="B45" s="205" t="s">
        <v>22</v>
      </c>
      <c r="C45" s="205"/>
      <c r="D45" s="205"/>
      <c r="E45" s="205" t="s">
        <v>23</v>
      </c>
      <c r="F45" s="205"/>
      <c r="G45" s="204" t="s">
        <v>101</v>
      </c>
      <c r="H45" s="204"/>
      <c r="I45" s="205"/>
      <c r="J45" s="204" t="s">
        <v>51</v>
      </c>
      <c r="K45" s="205"/>
      <c r="L45" s="205"/>
      <c r="M45" s="30"/>
      <c r="N45" s="105"/>
      <c r="O45" s="105"/>
      <c r="P45" s="106" t="s">
        <v>96</v>
      </c>
      <c r="Q45" s="106" t="s">
        <v>95</v>
      </c>
      <c r="R45" s="107" t="s">
        <v>57</v>
      </c>
      <c r="S45" s="106" t="s">
        <v>56</v>
      </c>
    </row>
    <row r="46" spans="1:28" ht="24" customHeight="1" x14ac:dyDescent="0.15">
      <c r="B46" s="170" t="s">
        <v>102</v>
      </c>
      <c r="C46" s="171"/>
      <c r="D46" s="172"/>
      <c r="E46" s="186" t="s">
        <v>24</v>
      </c>
      <c r="F46" s="187"/>
      <c r="G46" s="178"/>
      <c r="H46" s="179"/>
      <c r="I46" s="31" t="s">
        <v>31</v>
      </c>
      <c r="J46" s="152"/>
      <c r="K46" s="153"/>
      <c r="L46" s="154"/>
      <c r="M46" s="32"/>
      <c r="N46" s="98" t="s">
        <v>115</v>
      </c>
      <c r="O46" s="99" t="b">
        <f>IF(SUM(G46:H50)&gt;=1, TRUE, FALSE)</f>
        <v>0</v>
      </c>
      <c r="P46" s="107" t="s">
        <v>58</v>
      </c>
      <c r="Q46" s="108" t="b">
        <f>AND(O42=1,O46=TRUE,O47=TRUE,O48=FALSE,O49=FALSE,O50=FALSE)</f>
        <v>0</v>
      </c>
      <c r="R46" s="108">
        <v>150000</v>
      </c>
      <c r="S46" s="108" t="b">
        <f t="shared" ref="S46:S51" si="0">IF(Q46=TRUE,MIN(R46,ROUNDDOWN($G$51/2,0)))</f>
        <v>0</v>
      </c>
    </row>
    <row r="47" spans="1:28" ht="24" customHeight="1" x14ac:dyDescent="0.15">
      <c r="B47" s="173"/>
      <c r="C47" s="174"/>
      <c r="D47" s="175"/>
      <c r="E47" s="157" t="s">
        <v>25</v>
      </c>
      <c r="F47" s="158"/>
      <c r="G47" s="159"/>
      <c r="H47" s="160"/>
      <c r="I47" s="33" t="s">
        <v>31</v>
      </c>
      <c r="J47" s="138"/>
      <c r="K47" s="139"/>
      <c r="L47" s="140"/>
      <c r="M47" s="32"/>
      <c r="N47" s="98" t="s">
        <v>52</v>
      </c>
      <c r="O47" s="99" t="b">
        <v>0</v>
      </c>
      <c r="P47" s="107" t="s">
        <v>59</v>
      </c>
      <c r="Q47" s="108" t="b">
        <f>AND(O42=1,O46=TRUE,O47=FALSE,O48=TRUE,O49=FALSE,O50=FALSE)</f>
        <v>0</v>
      </c>
      <c r="R47" s="108">
        <v>200000</v>
      </c>
      <c r="S47" s="108" t="b">
        <f t="shared" si="0"/>
        <v>0</v>
      </c>
    </row>
    <row r="48" spans="1:28" ht="24" customHeight="1" x14ac:dyDescent="0.15">
      <c r="B48" s="173"/>
      <c r="C48" s="174"/>
      <c r="D48" s="175"/>
      <c r="E48" s="158" t="s">
        <v>26</v>
      </c>
      <c r="F48" s="158"/>
      <c r="G48" s="159"/>
      <c r="H48" s="160"/>
      <c r="I48" s="33" t="s">
        <v>31</v>
      </c>
      <c r="J48" s="138"/>
      <c r="K48" s="139"/>
      <c r="L48" s="140"/>
      <c r="M48" s="32"/>
      <c r="N48" s="98" t="s">
        <v>53</v>
      </c>
      <c r="O48" s="99" t="b">
        <v>0</v>
      </c>
      <c r="P48" s="107" t="s">
        <v>60</v>
      </c>
      <c r="Q48" s="108" t="b">
        <f>AND(O42=1,O46=TRUE,O47=FALSE,O48=FALSE,O49=TRUE,O50=FALSE)</f>
        <v>0</v>
      </c>
      <c r="R48" s="109">
        <v>100000</v>
      </c>
      <c r="S48" s="108" t="b">
        <f t="shared" si="0"/>
        <v>0</v>
      </c>
    </row>
    <row r="49" spans="2:31" ht="24" customHeight="1" x14ac:dyDescent="0.15">
      <c r="B49" s="173"/>
      <c r="C49" s="174"/>
      <c r="D49" s="175"/>
      <c r="E49" s="158" t="s">
        <v>27</v>
      </c>
      <c r="F49" s="158"/>
      <c r="G49" s="159"/>
      <c r="H49" s="160"/>
      <c r="I49" s="33" t="s">
        <v>31</v>
      </c>
      <c r="J49" s="138"/>
      <c r="K49" s="139"/>
      <c r="L49" s="140"/>
      <c r="M49" s="32"/>
      <c r="N49" s="98" t="s">
        <v>54</v>
      </c>
      <c r="O49" s="99" t="b">
        <v>0</v>
      </c>
      <c r="P49" s="107" t="s">
        <v>62</v>
      </c>
      <c r="Q49" s="108" t="b">
        <f>AND(O42=1,O46=TRUE,O47=TRUE,O48=FALSE,O49=FALSE,O50=TRUE)</f>
        <v>0</v>
      </c>
      <c r="R49" s="108">
        <v>50000</v>
      </c>
      <c r="S49" s="108" t="b">
        <f t="shared" si="0"/>
        <v>0</v>
      </c>
    </row>
    <row r="50" spans="2:31" ht="24" customHeight="1" x14ac:dyDescent="0.15">
      <c r="B50" s="173"/>
      <c r="C50" s="174"/>
      <c r="D50" s="175"/>
      <c r="E50" s="142" t="s">
        <v>28</v>
      </c>
      <c r="F50" s="142"/>
      <c r="G50" s="143"/>
      <c r="H50" s="144"/>
      <c r="I50" s="34" t="s">
        <v>31</v>
      </c>
      <c r="J50" s="138"/>
      <c r="K50" s="139"/>
      <c r="L50" s="140"/>
      <c r="M50" s="32"/>
      <c r="N50" s="98" t="s">
        <v>55</v>
      </c>
      <c r="O50" s="99" t="b">
        <v>0</v>
      </c>
      <c r="P50" s="107" t="s">
        <v>61</v>
      </c>
      <c r="Q50" s="108" t="b">
        <f>AND(O42=1,O46=TRUE,O47=FALSE,O48=TRUE,O49=FALSE=O50=TRUE)</f>
        <v>0</v>
      </c>
      <c r="R50" s="108">
        <v>150000</v>
      </c>
      <c r="S50" s="108" t="b">
        <f t="shared" si="0"/>
        <v>0</v>
      </c>
      <c r="Z50" s="35"/>
      <c r="AA50" s="35"/>
    </row>
    <row r="51" spans="2:31" ht="24" customHeight="1" x14ac:dyDescent="0.15">
      <c r="B51" s="173"/>
      <c r="C51" s="174"/>
      <c r="D51" s="174"/>
      <c r="E51" s="131" t="s">
        <v>29</v>
      </c>
      <c r="F51" s="131"/>
      <c r="G51" s="132" t="str">
        <f>IF(SUM(G46:H50)=0,"",SUM(G46:H50))</f>
        <v/>
      </c>
      <c r="H51" s="133"/>
      <c r="I51" s="36" t="s">
        <v>31</v>
      </c>
      <c r="J51" s="132" t="str">
        <f>IF(G51="","",IF(SUMIF(S46:S57, "&lt;&gt;FALSE")=0,"",SUMIF(S46:S57, "&lt;&gt;FALSE")))</f>
        <v/>
      </c>
      <c r="K51" s="133"/>
      <c r="L51" s="36" t="s">
        <v>31</v>
      </c>
      <c r="M51" s="37"/>
      <c r="N51" s="101"/>
      <c r="O51" s="102"/>
      <c r="P51" s="107" t="s">
        <v>79</v>
      </c>
      <c r="Q51" s="108" t="b">
        <f>AND(O42=1,O46=TRUE,O47=FALSE,O48=FALSE,O49=TRUE,O50=TRUE)</f>
        <v>0</v>
      </c>
      <c r="R51" s="109">
        <v>25000</v>
      </c>
      <c r="S51" s="108" t="b">
        <f t="shared" si="0"/>
        <v>0</v>
      </c>
    </row>
    <row r="52" spans="2:31" ht="24" customHeight="1" x14ac:dyDescent="0.15">
      <c r="B52" s="173"/>
      <c r="C52" s="174"/>
      <c r="D52" s="174"/>
      <c r="E52" s="135" t="s">
        <v>39</v>
      </c>
      <c r="F52" s="135"/>
      <c r="G52" s="136"/>
      <c r="H52" s="137"/>
      <c r="I52" s="38" t="s">
        <v>10</v>
      </c>
      <c r="J52" s="138"/>
      <c r="K52" s="139"/>
      <c r="L52" s="140"/>
      <c r="M52" s="32"/>
      <c r="N52" s="101"/>
      <c r="O52" s="102"/>
      <c r="P52" s="107" t="s">
        <v>63</v>
      </c>
      <c r="Q52" s="108" t="b">
        <f>AND(O42=2,O46=TRUE,O47=TRUE,O48=FALSE,O49=FALSE,O50=FALSE)</f>
        <v>0</v>
      </c>
      <c r="R52" s="108">
        <v>75000</v>
      </c>
      <c r="S52" s="108" t="b">
        <f t="shared" ref="S52:S57" si="1">IF(Q52=TRUE,MIN(R52,ROUNDDOWN($G$51/4,0)))</f>
        <v>0</v>
      </c>
    </row>
    <row r="53" spans="2:31" ht="24" customHeight="1" x14ac:dyDescent="0.15">
      <c r="B53" s="173"/>
      <c r="C53" s="174"/>
      <c r="D53" s="174"/>
      <c r="E53" s="142" t="s">
        <v>40</v>
      </c>
      <c r="F53" s="142"/>
      <c r="G53" s="136"/>
      <c r="H53" s="137"/>
      <c r="I53" s="34" t="s">
        <v>10</v>
      </c>
      <c r="J53" s="138"/>
      <c r="K53" s="139"/>
      <c r="L53" s="140"/>
      <c r="M53" s="32"/>
      <c r="N53" s="101"/>
      <c r="O53" s="102"/>
      <c r="P53" s="107" t="s">
        <v>64</v>
      </c>
      <c r="Q53" s="108" t="b">
        <f>AND(O42=2,O46=TRUE,O47=FALSE,O48=TRUE,O49=FALSE,O50=FALSE)</f>
        <v>0</v>
      </c>
      <c r="R53" s="108">
        <v>100000</v>
      </c>
      <c r="S53" s="108" t="b">
        <f t="shared" si="1"/>
        <v>0</v>
      </c>
    </row>
    <row r="54" spans="2:31" ht="24" customHeight="1" x14ac:dyDescent="0.15">
      <c r="B54" s="173"/>
      <c r="C54" s="174"/>
      <c r="D54" s="174"/>
      <c r="E54" s="131" t="s">
        <v>29</v>
      </c>
      <c r="F54" s="131"/>
      <c r="G54" s="132" t="str">
        <f>IF(SUM(G52:H53)=0,"",SUM(G52:H53))</f>
        <v/>
      </c>
      <c r="H54" s="133"/>
      <c r="I54" s="36" t="s">
        <v>10</v>
      </c>
      <c r="J54" s="132" t="str">
        <f>IF(G54="","",IF(SUMIF(S60:S63, "&lt;&gt;FALSE")=0,"",SUMIF(S60:S63, "&lt;&gt;FALSE")))</f>
        <v/>
      </c>
      <c r="K54" s="133"/>
      <c r="L54" s="36" t="s">
        <v>10</v>
      </c>
      <c r="M54" s="37"/>
      <c r="N54" s="101"/>
      <c r="O54" s="102"/>
      <c r="P54" s="107" t="s">
        <v>65</v>
      </c>
      <c r="Q54" s="108" t="b">
        <f>AND(O42=2,O46=TRUE,O47=FALSE,O48=FALSE,O49=TRUE,O50=FALSE)</f>
        <v>0</v>
      </c>
      <c r="R54" s="108">
        <v>50000</v>
      </c>
      <c r="S54" s="108" t="b">
        <f t="shared" si="1"/>
        <v>0</v>
      </c>
    </row>
    <row r="55" spans="2:31" ht="24" customHeight="1" x14ac:dyDescent="0.15">
      <c r="B55" s="173"/>
      <c r="C55" s="174"/>
      <c r="D55" s="175"/>
      <c r="E55" s="135" t="s">
        <v>41</v>
      </c>
      <c r="F55" s="135"/>
      <c r="G55" s="136"/>
      <c r="H55" s="137"/>
      <c r="I55" s="38" t="s">
        <v>31</v>
      </c>
      <c r="J55" s="138"/>
      <c r="K55" s="139"/>
      <c r="L55" s="140"/>
      <c r="M55" s="32"/>
      <c r="N55" s="103"/>
      <c r="O55" s="102"/>
      <c r="P55" s="107" t="s">
        <v>67</v>
      </c>
      <c r="Q55" s="108" t="b">
        <f>AND(O42=2,O46=TRUE,O47=TRUE,O48=FALSE,O49=FALSE,O50=TRUE)</f>
        <v>0</v>
      </c>
      <c r="R55" s="108">
        <v>25000</v>
      </c>
      <c r="S55" s="108" t="b">
        <f t="shared" si="1"/>
        <v>0</v>
      </c>
      <c r="AD55" s="39"/>
      <c r="AE55" s="39"/>
    </row>
    <row r="56" spans="2:31" ht="24" customHeight="1" x14ac:dyDescent="0.15">
      <c r="B56" s="173"/>
      <c r="C56" s="174"/>
      <c r="D56" s="175"/>
      <c r="E56" s="142" t="s">
        <v>38</v>
      </c>
      <c r="F56" s="142"/>
      <c r="G56" s="136"/>
      <c r="H56" s="137"/>
      <c r="I56" s="34" t="s">
        <v>31</v>
      </c>
      <c r="J56" s="138"/>
      <c r="K56" s="139"/>
      <c r="L56" s="140"/>
      <c r="M56" s="32"/>
      <c r="N56" s="103"/>
      <c r="O56" s="102"/>
      <c r="P56" s="107" t="s">
        <v>66</v>
      </c>
      <c r="Q56" s="108" t="b">
        <f>AND(O42=2,O46=TRUE,O47=FALSE,O48=TRUE,O49=FALSE=O50=TRUE)</f>
        <v>0</v>
      </c>
      <c r="R56" s="108">
        <v>75000</v>
      </c>
      <c r="S56" s="108" t="b">
        <f t="shared" si="1"/>
        <v>0</v>
      </c>
      <c r="AD56" s="39"/>
      <c r="AE56" s="39"/>
    </row>
    <row r="57" spans="2:31" ht="24" customHeight="1" thickBot="1" x14ac:dyDescent="0.2">
      <c r="B57" s="173"/>
      <c r="C57" s="174"/>
      <c r="D57" s="174"/>
      <c r="E57" s="181" t="s">
        <v>29</v>
      </c>
      <c r="F57" s="181"/>
      <c r="G57" s="182" t="str">
        <f>IF(SUM(G55:H56)=0,"",SUM(G55:H56))</f>
        <v/>
      </c>
      <c r="H57" s="183"/>
      <c r="I57" s="40" t="s">
        <v>10</v>
      </c>
      <c r="J57" s="182" t="str">
        <f>IF(G57="","",IF(SUMIF(S64:S67, "&lt;&gt;FALSE")=0,"",SUMIF(S64:S67, "&lt;&gt;FALSE")))</f>
        <v/>
      </c>
      <c r="K57" s="183"/>
      <c r="L57" s="40" t="s">
        <v>10</v>
      </c>
      <c r="M57" s="37"/>
      <c r="N57" s="110"/>
      <c r="O57" s="102"/>
      <c r="P57" s="107" t="s">
        <v>80</v>
      </c>
      <c r="Q57" s="108" t="b">
        <f>AND(O42=2,O46=TRUE,O47=FALSE,O48=FALSE,O49=TRUE,O50=TRUE)</f>
        <v>0</v>
      </c>
      <c r="R57" s="108">
        <v>12000</v>
      </c>
      <c r="S57" s="108" t="b">
        <f t="shared" si="1"/>
        <v>0</v>
      </c>
      <c r="AD57" s="39"/>
      <c r="AE57" s="39"/>
    </row>
    <row r="58" spans="2:31" ht="24" customHeight="1" thickBot="1" x14ac:dyDescent="0.2">
      <c r="B58" s="176"/>
      <c r="C58" s="177"/>
      <c r="D58" s="177"/>
      <c r="E58" s="126" t="s">
        <v>44</v>
      </c>
      <c r="F58" s="127"/>
      <c r="G58" s="128" t="str">
        <f>IF(SUM(G51,G54,G57)=0,"",SUM(G51,G54,G57))</f>
        <v/>
      </c>
      <c r="H58" s="129"/>
      <c r="I58" s="41" t="s">
        <v>31</v>
      </c>
      <c r="J58" s="128" t="str">
        <f>IF(ROUNDDOWN(SUM(J51,J54,J57),-3)=0,"",ROUNDDOWN(SUM(J51,J54,J57),-3))</f>
        <v/>
      </c>
      <c r="K58" s="129"/>
      <c r="L58" s="42" t="s">
        <v>31</v>
      </c>
      <c r="M58" s="43"/>
      <c r="N58" s="111"/>
      <c r="O58" s="102"/>
      <c r="P58" s="100"/>
      <c r="Q58" s="100"/>
      <c r="R58" s="100"/>
      <c r="S58" s="100"/>
      <c r="AD58" s="39"/>
      <c r="AE58" s="39"/>
    </row>
    <row r="59" spans="2:31" ht="24" customHeight="1" x14ac:dyDescent="0.15">
      <c r="B59" s="145" t="s">
        <v>103</v>
      </c>
      <c r="C59" s="146"/>
      <c r="D59" s="146"/>
      <c r="E59" s="184" t="s">
        <v>48</v>
      </c>
      <c r="F59" s="185"/>
      <c r="G59" s="191"/>
      <c r="H59" s="192"/>
      <c r="I59" s="44" t="s">
        <v>31</v>
      </c>
      <c r="J59" s="193" t="str">
        <f>IF(SUMIF(S70:S71, "&lt;&gt;FALSE")=0,"",SUMIF(S70:S71, "&lt;&gt;FALSE"))</f>
        <v/>
      </c>
      <c r="K59" s="194"/>
      <c r="L59" s="44" t="s">
        <v>10</v>
      </c>
      <c r="M59" s="43"/>
      <c r="N59" s="111"/>
      <c r="O59" s="102"/>
      <c r="P59" s="106" t="s">
        <v>97</v>
      </c>
      <c r="Q59" s="106" t="s">
        <v>95</v>
      </c>
      <c r="R59" s="107" t="s">
        <v>57</v>
      </c>
      <c r="S59" s="112" t="s">
        <v>56</v>
      </c>
      <c r="AD59" s="39"/>
      <c r="AE59" s="39"/>
    </row>
    <row r="60" spans="2:31" ht="24" customHeight="1" x14ac:dyDescent="0.15">
      <c r="B60" s="148"/>
      <c r="C60" s="149"/>
      <c r="D60" s="149"/>
      <c r="E60" s="189" t="s">
        <v>32</v>
      </c>
      <c r="F60" s="135"/>
      <c r="G60" s="136"/>
      <c r="H60" s="137"/>
      <c r="I60" s="38" t="s">
        <v>10</v>
      </c>
      <c r="J60" s="199" t="str">
        <f>IF(SUMIF(S72:S73, "&lt;&gt;FALSE")=0,"",SUMIF(S72:S73, "&lt;&gt;FALSE"))</f>
        <v/>
      </c>
      <c r="K60" s="200"/>
      <c r="L60" s="34" t="s">
        <v>10</v>
      </c>
      <c r="M60" s="32"/>
      <c r="N60" s="113" t="s">
        <v>111</v>
      </c>
      <c r="O60" s="114" t="b">
        <f>IF(SUM(G52:H53)&gt;=1, TRUE, FALSE)</f>
        <v>0</v>
      </c>
      <c r="P60" s="107" t="s">
        <v>68</v>
      </c>
      <c r="Q60" s="115" t="b">
        <f>AND(O42=1,O47=TRUE,O48=FALSE,O49=FALSE,O60=TRUE)</f>
        <v>0</v>
      </c>
      <c r="R60" s="108">
        <v>30000</v>
      </c>
      <c r="S60" s="108" t="b">
        <f>IF(Q60=TRUE,MIN(R60,ROUNDDOWN($G$54/2,0)))</f>
        <v>0</v>
      </c>
      <c r="AD60" s="39"/>
      <c r="AE60" s="39"/>
    </row>
    <row r="61" spans="2:31" ht="24" customHeight="1" x14ac:dyDescent="0.15">
      <c r="B61" s="148"/>
      <c r="C61" s="149"/>
      <c r="D61" s="149"/>
      <c r="E61" s="157" t="s">
        <v>33</v>
      </c>
      <c r="F61" s="158"/>
      <c r="G61" s="159"/>
      <c r="H61" s="160"/>
      <c r="I61" s="33" t="s">
        <v>31</v>
      </c>
      <c r="J61" s="195" t="str">
        <f>IF(SUMIF(S74:S75, "&lt;&gt;FALSE")=0,"",SUMIF(S74:S75, "&lt;&gt;FALSE"))</f>
        <v/>
      </c>
      <c r="K61" s="196"/>
      <c r="L61" s="45" t="s">
        <v>10</v>
      </c>
      <c r="M61" s="32"/>
      <c r="N61" s="116"/>
      <c r="O61" s="117"/>
      <c r="P61" s="107" t="s">
        <v>69</v>
      </c>
      <c r="Q61" s="115" t="b">
        <f>AND(O42=1,O47=FALSE,O48=TRUE,O49=FALSE,O60=TRUE)</f>
        <v>0</v>
      </c>
      <c r="R61" s="108">
        <v>75000</v>
      </c>
      <c r="S61" s="108" t="b">
        <f>IF(Q61=TRUE,MIN(R61,ROUNDDOWN($G$54/2,0)))</f>
        <v>0</v>
      </c>
      <c r="AA61" s="4"/>
      <c r="AB61" s="2"/>
      <c r="AC61" s="46"/>
      <c r="AD61" s="39"/>
      <c r="AE61" s="39"/>
    </row>
    <row r="62" spans="2:31" ht="24" customHeight="1" thickBot="1" x14ac:dyDescent="0.2">
      <c r="B62" s="148"/>
      <c r="C62" s="149"/>
      <c r="D62" s="149"/>
      <c r="E62" s="161" t="s">
        <v>47</v>
      </c>
      <c r="F62" s="162"/>
      <c r="G62" s="163"/>
      <c r="H62" s="164"/>
      <c r="I62" s="47" t="s">
        <v>31</v>
      </c>
      <c r="J62" s="197" t="str">
        <f>IF(SUMIF(S76:S77,"&lt;&gt;FALSE")=0,"",SUMIF(S76:S77, "&lt;&gt;FALSE"))</f>
        <v/>
      </c>
      <c r="K62" s="198"/>
      <c r="L62" s="48" t="s">
        <v>10</v>
      </c>
      <c r="M62" s="32"/>
      <c r="N62" s="116"/>
      <c r="O62" s="117"/>
      <c r="P62" s="107" t="s">
        <v>70</v>
      </c>
      <c r="Q62" s="118" t="b">
        <f>AND(O42=2,O47=TRUE,O48=FALSE,O49=FALSE,O60=TRUE)</f>
        <v>0</v>
      </c>
      <c r="R62" s="109">
        <v>15000</v>
      </c>
      <c r="S62" s="108" t="b">
        <f>IF(Q62=TRUE,MIN(R62,ROUNDDOWN($G$54/4,0)))</f>
        <v>0</v>
      </c>
      <c r="AC62" s="39"/>
      <c r="AD62" s="39"/>
      <c r="AE62" s="39"/>
    </row>
    <row r="63" spans="2:31" ht="24" customHeight="1" thickBot="1" x14ac:dyDescent="0.2">
      <c r="B63" s="155"/>
      <c r="C63" s="156"/>
      <c r="D63" s="156"/>
      <c r="E63" s="126" t="s">
        <v>42</v>
      </c>
      <c r="F63" s="127"/>
      <c r="G63" s="128" t="str">
        <f>IF(SUM(G59:H62)=0,"",SUM(G59:H62))</f>
        <v/>
      </c>
      <c r="H63" s="129"/>
      <c r="I63" s="41" t="s">
        <v>10</v>
      </c>
      <c r="J63" s="128" t="str">
        <f>IF(ROUNDDOWN(SUM(J59,J60,J61,J62),-3)=0,"",ROUNDDOWN(SUM(J59,J60,J61,J62),-3))</f>
        <v/>
      </c>
      <c r="K63" s="129"/>
      <c r="L63" s="42" t="s">
        <v>10</v>
      </c>
      <c r="M63" s="32"/>
      <c r="N63" s="119"/>
      <c r="O63" s="120"/>
      <c r="P63" s="107" t="s">
        <v>71</v>
      </c>
      <c r="Q63" s="118" t="b">
        <f>AND(O42=2,O47=FALSE,O48=TRUE,O49=FALSE,O60=TRUE)</f>
        <v>0</v>
      </c>
      <c r="R63" s="108">
        <v>37000</v>
      </c>
      <c r="S63" s="108" t="b">
        <f>IF(Q63=TRUE,MIN(R63,ROUNDDOWN($G$54/4,0)))</f>
        <v>0</v>
      </c>
      <c r="AC63" s="39"/>
      <c r="AD63" s="39"/>
      <c r="AE63" s="39"/>
    </row>
    <row r="64" spans="2:31" ht="24" customHeight="1" thickBot="1" x14ac:dyDescent="0.2">
      <c r="B64" s="145" t="s">
        <v>104</v>
      </c>
      <c r="C64" s="146"/>
      <c r="D64" s="146"/>
      <c r="E64" s="188" t="s">
        <v>35</v>
      </c>
      <c r="F64" s="188"/>
      <c r="G64" s="163"/>
      <c r="H64" s="164"/>
      <c r="I64" s="47" t="s">
        <v>31</v>
      </c>
      <c r="J64" s="168" t="str">
        <f>IF(SUMIF(S80:S81,"&lt;&gt;FALSE")=0,"",SUMIF(S80:S81, "&lt;&gt;FALSE"))</f>
        <v/>
      </c>
      <c r="K64" s="169"/>
      <c r="L64" s="47" t="s">
        <v>31</v>
      </c>
      <c r="M64" s="43"/>
      <c r="N64" s="113" t="s">
        <v>112</v>
      </c>
      <c r="O64" s="114" t="b">
        <f>IF(SUM(G55:H56)&gt;=1, TRUE, FALSE)</f>
        <v>0</v>
      </c>
      <c r="P64" s="107" t="s">
        <v>72</v>
      </c>
      <c r="Q64" s="115" t="b">
        <f>AND(O42=1,O47=TRUE,O48=FALSE,O49=FALSE,O64=TRUE)</f>
        <v>0</v>
      </c>
      <c r="R64" s="108">
        <v>30000</v>
      </c>
      <c r="S64" s="108" t="b">
        <f>IF(Q64=TRUE,MIN(R64,ROUNDDOWN($G$57/2,0)))</f>
        <v>0</v>
      </c>
      <c r="AC64" s="39"/>
      <c r="AD64" s="39"/>
      <c r="AE64" s="39"/>
    </row>
    <row r="65" spans="2:31" ht="24" customHeight="1" thickBot="1" x14ac:dyDescent="0.2">
      <c r="B65" s="155"/>
      <c r="C65" s="156"/>
      <c r="D65" s="156"/>
      <c r="E65" s="126" t="s">
        <v>43</v>
      </c>
      <c r="F65" s="127"/>
      <c r="G65" s="128" t="str">
        <f>IF(SUM(G64)=0,"",SUM(G64))</f>
        <v/>
      </c>
      <c r="H65" s="129"/>
      <c r="I65" s="41" t="s">
        <v>10</v>
      </c>
      <c r="J65" s="128" t="str">
        <f>IF(ROUNDDOWN(SUM(J64),-3)=0,"",ROUNDDOWN(SUM(J64),-3))</f>
        <v/>
      </c>
      <c r="K65" s="129"/>
      <c r="L65" s="42" t="s">
        <v>10</v>
      </c>
      <c r="M65" s="32"/>
      <c r="N65" s="121"/>
      <c r="O65" s="117"/>
      <c r="P65" s="107" t="s">
        <v>73</v>
      </c>
      <c r="Q65" s="115" t="b">
        <f>AND(O42=1,O47=FALSE,O48=TRUE,O49=FALSE,O64=TRUE)</f>
        <v>0</v>
      </c>
      <c r="R65" s="108">
        <v>75000</v>
      </c>
      <c r="S65" s="108" t="b">
        <f>IF(Q65=TRUE,MIN(R65,ROUNDDOWN($G$57/2,0)))</f>
        <v>0</v>
      </c>
      <c r="AC65" s="49"/>
      <c r="AD65" s="46"/>
      <c r="AE65" s="39"/>
    </row>
    <row r="66" spans="2:31" ht="24" customHeight="1" x14ac:dyDescent="0.15">
      <c r="B66" s="145" t="s">
        <v>100</v>
      </c>
      <c r="C66" s="146"/>
      <c r="D66" s="147"/>
      <c r="E66" s="134" t="s">
        <v>39</v>
      </c>
      <c r="F66" s="135"/>
      <c r="G66" s="136"/>
      <c r="H66" s="137"/>
      <c r="I66" s="38" t="s">
        <v>10</v>
      </c>
      <c r="J66" s="138"/>
      <c r="K66" s="139"/>
      <c r="L66" s="140"/>
      <c r="M66" s="43"/>
      <c r="N66" s="121"/>
      <c r="O66" s="117"/>
      <c r="P66" s="107" t="s">
        <v>74</v>
      </c>
      <c r="Q66" s="118" t="b">
        <f>AND(O42=2,O47=TRUE,O48=FALSE,O49=FALSE,O64=TRUE)</f>
        <v>0</v>
      </c>
      <c r="R66" s="109">
        <v>15000</v>
      </c>
      <c r="S66" s="108" t="b">
        <f>IF(Q66=TRUE,MIN(R66,ROUNDDOWN($G$57/4,0)))</f>
        <v>0</v>
      </c>
      <c r="AC66" s="46"/>
      <c r="AD66" s="39"/>
      <c r="AE66" s="39"/>
    </row>
    <row r="67" spans="2:31" ht="24" customHeight="1" x14ac:dyDescent="0.15">
      <c r="B67" s="148"/>
      <c r="C67" s="149"/>
      <c r="D67" s="150"/>
      <c r="E67" s="141" t="s">
        <v>40</v>
      </c>
      <c r="F67" s="142"/>
      <c r="G67" s="143"/>
      <c r="H67" s="144"/>
      <c r="I67" s="34" t="s">
        <v>10</v>
      </c>
      <c r="J67" s="138"/>
      <c r="K67" s="139"/>
      <c r="L67" s="140"/>
      <c r="M67" s="43"/>
      <c r="N67" s="119"/>
      <c r="O67" s="120"/>
      <c r="P67" s="107" t="s">
        <v>75</v>
      </c>
      <c r="Q67" s="118" t="b">
        <f>AND(O42=2,O47=FALSE,O48=TRUE,O49=FALSE,O64=TRUE)</f>
        <v>0</v>
      </c>
      <c r="R67" s="108">
        <v>37000</v>
      </c>
      <c r="S67" s="108" t="b">
        <f>IF(Q67=TRUE,MIN(R67,ROUNDDOWN($G$57/4,0)))</f>
        <v>0</v>
      </c>
      <c r="AC67" s="46"/>
      <c r="AD67" s="39"/>
      <c r="AE67" s="39"/>
    </row>
    <row r="68" spans="2:31" ht="24" customHeight="1" x14ac:dyDescent="0.15">
      <c r="B68" s="148"/>
      <c r="C68" s="149"/>
      <c r="D68" s="150"/>
      <c r="E68" s="130" t="s">
        <v>29</v>
      </c>
      <c r="F68" s="131"/>
      <c r="G68" s="132" t="str">
        <f>IF(SUM(G66:H67)=0,"",SUM(G66:H67))</f>
        <v/>
      </c>
      <c r="H68" s="133"/>
      <c r="I68" s="36" t="s">
        <v>10</v>
      </c>
      <c r="J68" s="132" t="str">
        <f>IF(G68="","",IF(SUMIF(S84:S85, "&lt;&gt;FALSE")=0,"",SUMIF(S84:S85, "&lt;&gt;FALSE")))</f>
        <v/>
      </c>
      <c r="K68" s="133"/>
      <c r="L68" s="36" t="s">
        <v>10</v>
      </c>
      <c r="M68" s="29"/>
      <c r="N68" s="111"/>
      <c r="O68" s="102"/>
      <c r="P68" s="100"/>
      <c r="Q68" s="100"/>
      <c r="R68" s="100"/>
      <c r="S68" s="100"/>
      <c r="AC68" s="49"/>
      <c r="AD68" s="39"/>
      <c r="AE68" s="39"/>
    </row>
    <row r="69" spans="2:31" ht="24" customHeight="1" x14ac:dyDescent="0.15">
      <c r="B69" s="148"/>
      <c r="C69" s="149"/>
      <c r="D69" s="150"/>
      <c r="E69" s="134" t="s">
        <v>41</v>
      </c>
      <c r="F69" s="135"/>
      <c r="G69" s="136"/>
      <c r="H69" s="137"/>
      <c r="I69" s="38" t="s">
        <v>10</v>
      </c>
      <c r="J69" s="138"/>
      <c r="K69" s="139"/>
      <c r="L69" s="140"/>
      <c r="N69" s="111"/>
      <c r="O69" s="102"/>
      <c r="P69" s="106" t="s">
        <v>98</v>
      </c>
      <c r="Q69" s="106" t="s">
        <v>95</v>
      </c>
      <c r="R69" s="107" t="s">
        <v>57</v>
      </c>
      <c r="S69" s="106" t="s">
        <v>51</v>
      </c>
    </row>
    <row r="70" spans="2:31" ht="24" customHeight="1" x14ac:dyDescent="0.15">
      <c r="B70" s="148"/>
      <c r="C70" s="149"/>
      <c r="D70" s="150"/>
      <c r="E70" s="141" t="s">
        <v>38</v>
      </c>
      <c r="F70" s="142"/>
      <c r="G70" s="143"/>
      <c r="H70" s="144"/>
      <c r="I70" s="34" t="s">
        <v>10</v>
      </c>
      <c r="J70" s="138"/>
      <c r="K70" s="139"/>
      <c r="L70" s="140"/>
      <c r="N70" s="113" t="s">
        <v>78</v>
      </c>
      <c r="O70" s="114" t="b">
        <f>IF(G59&gt;=1, TRUE, FALSE)</f>
        <v>0</v>
      </c>
      <c r="P70" s="122" t="s">
        <v>85</v>
      </c>
      <c r="Q70" s="123" t="b">
        <f>AND(O42=1,O70=TRUE)</f>
        <v>0</v>
      </c>
      <c r="R70" s="108">
        <v>30000</v>
      </c>
      <c r="S70" s="108" t="b">
        <f>IF(Q70=TRUE,MIN(R70,ROUNDDOWN($G$59/2,0)))</f>
        <v>0</v>
      </c>
    </row>
    <row r="71" spans="2:31" ht="24" customHeight="1" thickBot="1" x14ac:dyDescent="0.2">
      <c r="B71" s="148"/>
      <c r="C71" s="149"/>
      <c r="D71" s="150"/>
      <c r="E71" s="180" t="s">
        <v>29</v>
      </c>
      <c r="F71" s="181"/>
      <c r="G71" s="182" t="str">
        <f>IF(SUM(G69:H70)=0,"",SUM(G69:H70))</f>
        <v/>
      </c>
      <c r="H71" s="183"/>
      <c r="I71" s="40" t="s">
        <v>10</v>
      </c>
      <c r="J71" s="132" t="str">
        <f>IF(G71="","",IF(SUMIF(S86:S87, "&lt;&gt;FALSE")=0,"",SUMIF(S86:S87, "&lt;&gt;FALSE")))</f>
        <v/>
      </c>
      <c r="K71" s="133"/>
      <c r="L71" s="40" t="s">
        <v>10</v>
      </c>
      <c r="N71" s="124"/>
      <c r="O71" s="120"/>
      <c r="P71" s="122" t="s">
        <v>86</v>
      </c>
      <c r="Q71" s="108" t="b">
        <f>AND(O42=2,O70=TRUE)</f>
        <v>0</v>
      </c>
      <c r="R71" s="108">
        <v>15000</v>
      </c>
      <c r="S71" s="108" t="b">
        <f>IF(Q71=TRUE,MIN(R71,ROUNDDOWN($G$59/4,0)))</f>
        <v>0</v>
      </c>
    </row>
    <row r="72" spans="2:31" ht="24" customHeight="1" thickBot="1" x14ac:dyDescent="0.2">
      <c r="B72" s="148"/>
      <c r="C72" s="149"/>
      <c r="D72" s="150"/>
      <c r="E72" s="126" t="s">
        <v>105</v>
      </c>
      <c r="F72" s="127"/>
      <c r="G72" s="128" t="str">
        <f>IF(SUM(G68,G71)=0,"",SUM(G68,G71))</f>
        <v/>
      </c>
      <c r="H72" s="129"/>
      <c r="I72" s="41" t="s">
        <v>10</v>
      </c>
      <c r="J72" s="128" t="str">
        <f>IF(ROUNDDOWN(SUM(J68,J71),-3)=0,"",ROUNDDOWN(SUM(J68,J71),-3))</f>
        <v/>
      </c>
      <c r="K72" s="129"/>
      <c r="L72" s="42" t="s">
        <v>10</v>
      </c>
      <c r="N72" s="113" t="s">
        <v>81</v>
      </c>
      <c r="O72" s="114" t="b">
        <f>IF(G60&gt;=1, TRUE, FALSE)</f>
        <v>0</v>
      </c>
      <c r="P72" s="106" t="s">
        <v>88</v>
      </c>
      <c r="Q72" s="108" t="b">
        <f>AND(O42=1,O72=TRUE)</f>
        <v>0</v>
      </c>
      <c r="R72" s="108">
        <v>50000</v>
      </c>
      <c r="S72" s="108" t="b">
        <f>IF(Q72=TRUE,MIN(R72,ROUNDDOWN($G$60/2,0)))</f>
        <v>0</v>
      </c>
    </row>
    <row r="73" spans="2:31" ht="24" customHeight="1" thickBot="1" x14ac:dyDescent="0.2">
      <c r="B73" s="165" t="s">
        <v>34</v>
      </c>
      <c r="C73" s="166"/>
      <c r="D73" s="166"/>
      <c r="E73" s="166"/>
      <c r="F73" s="167"/>
      <c r="G73" s="190" t="str">
        <f>IF(SUM(G58,G63,G65,G72)=0,"",SUM(G58,G63,G65,G72))</f>
        <v/>
      </c>
      <c r="H73" s="190"/>
      <c r="I73" s="41" t="s">
        <v>31</v>
      </c>
      <c r="J73" s="190" t="str">
        <f>IF(ROUNDDOWN(SUM(J58,J63,J65,J72),-3)=0,"",ROUNDDOWN(SUM(J58,J63,J65,J72),-3))</f>
        <v/>
      </c>
      <c r="K73" s="190"/>
      <c r="L73" s="42" t="s">
        <v>31</v>
      </c>
      <c r="N73" s="124"/>
      <c r="O73" s="120"/>
      <c r="P73" s="106" t="s">
        <v>87</v>
      </c>
      <c r="Q73" s="108" t="b">
        <f>AND(O42=2,O72=TRUE)</f>
        <v>0</v>
      </c>
      <c r="R73" s="108">
        <v>25000</v>
      </c>
      <c r="S73" s="108" t="b">
        <f>IF(Q73=TRUE,MIN(R73,ROUNDDOWN($G$60/4,0)))</f>
        <v>0</v>
      </c>
    </row>
    <row r="74" spans="2:31" ht="14.1" customHeight="1" x14ac:dyDescent="0.15">
      <c r="B74" s="151" t="s">
        <v>37</v>
      </c>
      <c r="C74" s="151"/>
      <c r="D74" s="151"/>
      <c r="E74" s="151"/>
      <c r="F74" s="151"/>
      <c r="G74" s="151"/>
      <c r="H74" s="151"/>
      <c r="I74" s="151"/>
      <c r="J74" s="151"/>
      <c r="K74" s="151"/>
      <c r="L74" s="151"/>
      <c r="N74" s="113" t="s">
        <v>82</v>
      </c>
      <c r="O74" s="114" t="b">
        <f>IF(G61&gt;=1, TRUE, FALSE)</f>
        <v>0</v>
      </c>
      <c r="P74" s="106" t="s">
        <v>89</v>
      </c>
      <c r="Q74" s="108" t="b">
        <f>AND(O42=1,O74=TRUE)</f>
        <v>0</v>
      </c>
      <c r="R74" s="108">
        <v>50000</v>
      </c>
      <c r="S74" s="108" t="b">
        <f>IF(Q74=TRUE,MIN(R74,ROUNDDOWN($G$61/2,0)))</f>
        <v>0</v>
      </c>
    </row>
    <row r="75" spans="2:31" ht="24.6" customHeight="1" x14ac:dyDescent="0.15">
      <c r="N75" s="124"/>
      <c r="O75" s="120"/>
      <c r="P75" s="106" t="s">
        <v>90</v>
      </c>
      <c r="Q75" s="108" t="b">
        <f>AND(O42=2,O74=TRUE)</f>
        <v>0</v>
      </c>
      <c r="R75" s="108">
        <v>25000</v>
      </c>
      <c r="S75" s="108" t="b">
        <f>IF(Q75=TRUE,MIN(R75,ROUNDDOWN($G$61/4,0)))</f>
        <v>0</v>
      </c>
    </row>
    <row r="76" spans="2:31" ht="24.6" customHeight="1" x14ac:dyDescent="0.15">
      <c r="N76" s="113" t="s">
        <v>83</v>
      </c>
      <c r="O76" s="114" t="b">
        <f>IF(G62&gt;=1, TRUE, FALSE)</f>
        <v>0</v>
      </c>
      <c r="P76" s="106" t="s">
        <v>91</v>
      </c>
      <c r="Q76" s="108" t="b">
        <f>AND(O42=1,O76=TRUE)</f>
        <v>0</v>
      </c>
      <c r="R76" s="108">
        <v>50000</v>
      </c>
      <c r="S76" s="108" t="b">
        <f>IF(Q76=TRUE,MIN(R76,ROUNDDOWN($G$62/2,0)))</f>
        <v>0</v>
      </c>
    </row>
    <row r="77" spans="2:31" ht="24.6" customHeight="1" x14ac:dyDescent="0.15">
      <c r="N77" s="124"/>
      <c r="O77" s="120"/>
      <c r="P77" s="106" t="s">
        <v>92</v>
      </c>
      <c r="Q77" s="108" t="b">
        <f>AND(O42=2,O76=TRUE)</f>
        <v>0</v>
      </c>
      <c r="R77" s="108">
        <v>25000</v>
      </c>
      <c r="S77" s="108" t="b">
        <f>IF(Q77=TRUE,MIN(R77,ROUNDDOWN($G$62/4,0)))</f>
        <v>0</v>
      </c>
    </row>
    <row r="78" spans="2:31" ht="24.6" customHeight="1" x14ac:dyDescent="0.15">
      <c r="N78" s="101"/>
      <c r="O78" s="102"/>
      <c r="P78" s="100"/>
      <c r="Q78" s="100"/>
      <c r="R78" s="100"/>
      <c r="S78" s="100"/>
    </row>
    <row r="79" spans="2:31" ht="24.6" customHeight="1" x14ac:dyDescent="0.15">
      <c r="N79" s="101"/>
      <c r="O79" s="102"/>
      <c r="P79" s="106" t="s">
        <v>99</v>
      </c>
      <c r="Q79" s="106" t="s">
        <v>95</v>
      </c>
      <c r="R79" s="107" t="s">
        <v>57</v>
      </c>
      <c r="S79" s="106" t="s">
        <v>51</v>
      </c>
    </row>
    <row r="80" spans="2:31" ht="24.6" customHeight="1" x14ac:dyDescent="0.15">
      <c r="N80" s="113" t="s">
        <v>84</v>
      </c>
      <c r="O80" s="114" t="b">
        <f>IF(G64&gt;=1, TRUE, FALSE)</f>
        <v>0</v>
      </c>
      <c r="P80" s="125" t="s">
        <v>93</v>
      </c>
      <c r="Q80" s="108" t="b">
        <f>AND(O42=1,O80=TRUE)</f>
        <v>0</v>
      </c>
      <c r="R80" s="108">
        <v>200000</v>
      </c>
      <c r="S80" s="108" t="b">
        <f>IF(Q80=TRUE,MIN(R80,ROUNDDOWN($G$64/2,0)))</f>
        <v>0</v>
      </c>
    </row>
    <row r="81" spans="14:19" ht="24.6" customHeight="1" x14ac:dyDescent="0.15">
      <c r="N81" s="119"/>
      <c r="O81" s="120"/>
      <c r="P81" s="125" t="s">
        <v>94</v>
      </c>
      <c r="Q81" s="108" t="b">
        <f>AND(O42=2,O80=TRUE)</f>
        <v>0</v>
      </c>
      <c r="R81" s="108">
        <v>100000</v>
      </c>
      <c r="S81" s="108" t="b">
        <f>IF(Q81=TRUE,MIN(R81,ROUNDDOWN($G$64/4,0)))</f>
        <v>0</v>
      </c>
    </row>
    <row r="82" spans="14:19" ht="24.6" customHeight="1" x14ac:dyDescent="0.15">
      <c r="N82" s="102"/>
      <c r="O82" s="102"/>
      <c r="P82" s="100"/>
      <c r="Q82" s="100"/>
      <c r="R82" s="100"/>
      <c r="S82" s="100"/>
    </row>
    <row r="83" spans="14:19" ht="24.6" customHeight="1" x14ac:dyDescent="0.15">
      <c r="N83" s="101"/>
      <c r="O83" s="102"/>
      <c r="P83" s="106" t="s">
        <v>106</v>
      </c>
      <c r="Q83" s="106" t="s">
        <v>95</v>
      </c>
      <c r="R83" s="107" t="s">
        <v>57</v>
      </c>
      <c r="S83" s="112" t="s">
        <v>51</v>
      </c>
    </row>
    <row r="84" spans="14:19" ht="24.6" customHeight="1" x14ac:dyDescent="0.15">
      <c r="N84" s="113" t="s">
        <v>113</v>
      </c>
      <c r="O84" s="114" t="b">
        <f>IF(SUM(G66:H67)&gt;=1, TRUE, FALSE)</f>
        <v>0</v>
      </c>
      <c r="P84" s="107" t="s">
        <v>107</v>
      </c>
      <c r="Q84" s="115" t="b">
        <f>AND(O42=1,O84=TRUE)</f>
        <v>0</v>
      </c>
      <c r="R84" s="108">
        <v>75000</v>
      </c>
      <c r="S84" s="108" t="b">
        <f>IF(Q84=TRUE,MIN(R84,ROUNDDOWN($G$68/2,0)))</f>
        <v>0</v>
      </c>
    </row>
    <row r="85" spans="14:19" ht="24.6" customHeight="1" x14ac:dyDescent="0.15">
      <c r="N85" s="116"/>
      <c r="O85" s="117"/>
      <c r="P85" s="107" t="s">
        <v>108</v>
      </c>
      <c r="Q85" s="118" t="b">
        <f>AND(O42=2,O84=TRUE)</f>
        <v>0</v>
      </c>
      <c r="R85" s="109">
        <v>37000</v>
      </c>
      <c r="S85" s="108" t="b">
        <f>IF(Q85=TRUE,MIN(R85,ROUNDDOWN($G$68/4,0)))</f>
        <v>0</v>
      </c>
    </row>
    <row r="86" spans="14:19" ht="24.6" customHeight="1" x14ac:dyDescent="0.15">
      <c r="N86" s="113" t="s">
        <v>114</v>
      </c>
      <c r="O86" s="114" t="b">
        <f>IF(SUM(G69:H70)&gt;=1, TRUE, FALSE)</f>
        <v>0</v>
      </c>
      <c r="P86" s="107" t="s">
        <v>109</v>
      </c>
      <c r="Q86" s="115" t="b">
        <f>AND(O42=1,O84=TRUE)</f>
        <v>0</v>
      </c>
      <c r="R86" s="108">
        <v>75000</v>
      </c>
      <c r="S86" s="108" t="b">
        <f>IF(Q86=TRUE,MIN(R86,ROUNDDOWN($G$71/2,0)))</f>
        <v>0</v>
      </c>
    </row>
    <row r="87" spans="14:19" ht="24.6" customHeight="1" x14ac:dyDescent="0.15">
      <c r="N87" s="119"/>
      <c r="O87" s="120"/>
      <c r="P87" s="107" t="s">
        <v>110</v>
      </c>
      <c r="Q87" s="118" t="b">
        <f>AND(O42=2,O84=TRUE)</f>
        <v>0</v>
      </c>
      <c r="R87" s="109">
        <v>37000</v>
      </c>
      <c r="S87" s="108" t="b">
        <f>IF(Q87=TRUE,MIN(R87,ROUNDDOWN($G$71/4,0)))</f>
        <v>0</v>
      </c>
    </row>
    <row r="88" spans="14:19" ht="24.6" customHeight="1" x14ac:dyDescent="0.15"/>
    <row r="89" spans="14:19" ht="24.6" customHeight="1" x14ac:dyDescent="0.15"/>
    <row r="90" spans="14:19" ht="24.6" customHeight="1" x14ac:dyDescent="0.15"/>
    <row r="91" spans="14:19" ht="24.6" customHeight="1" x14ac:dyDescent="0.15"/>
    <row r="92" spans="14:19" ht="24.6" customHeight="1" x14ac:dyDescent="0.15"/>
    <row r="93" spans="14:19" ht="24.6" customHeight="1" x14ac:dyDescent="0.15"/>
    <row r="94" spans="14:19" ht="24.6" customHeight="1" x14ac:dyDescent="0.15"/>
    <row r="95" spans="14:19" ht="24.6" customHeight="1" x14ac:dyDescent="0.15"/>
    <row r="96" spans="14:19" ht="24.6" customHeight="1" x14ac:dyDescent="0.15"/>
    <row r="97" ht="24.6" customHeight="1" x14ac:dyDescent="0.15"/>
    <row r="98" ht="24.6" customHeight="1" x14ac:dyDescent="0.15"/>
    <row r="99" ht="24.6" customHeight="1" x14ac:dyDescent="0.15"/>
    <row r="100" ht="24.6" customHeight="1" x14ac:dyDescent="0.15"/>
    <row r="101" ht="24.6" customHeight="1" x14ac:dyDescent="0.15"/>
    <row r="102" ht="24.6" customHeight="1" x14ac:dyDescent="0.15"/>
    <row r="103" ht="24.6" customHeight="1" x14ac:dyDescent="0.15"/>
    <row r="104" ht="24.6" customHeight="1" x14ac:dyDescent="0.15"/>
    <row r="105" ht="24.6" customHeight="1" x14ac:dyDescent="0.15"/>
    <row r="106" ht="24.6" customHeight="1" x14ac:dyDescent="0.15"/>
    <row r="107" ht="24.6" customHeight="1" x14ac:dyDescent="0.15"/>
    <row r="108" ht="24.6" customHeight="1" x14ac:dyDescent="0.15"/>
    <row r="109" ht="24.6" customHeight="1" x14ac:dyDescent="0.15"/>
    <row r="110" ht="24.6" customHeight="1" x14ac:dyDescent="0.15"/>
    <row r="111" ht="24.6" customHeight="1" x14ac:dyDescent="0.15"/>
    <row r="112" ht="24.6" customHeight="1" x14ac:dyDescent="0.15"/>
    <row r="113" ht="24.6" customHeight="1" x14ac:dyDescent="0.15"/>
    <row r="114" ht="24.6" customHeight="1" x14ac:dyDescent="0.15"/>
    <row r="115" ht="24.6" customHeight="1" x14ac:dyDescent="0.15"/>
    <row r="116" ht="24.6" customHeight="1" x14ac:dyDescent="0.15"/>
    <row r="117" ht="24.6" customHeight="1" x14ac:dyDescent="0.15"/>
    <row r="118" ht="24.6" customHeight="1" x14ac:dyDescent="0.15"/>
    <row r="119" ht="24.6" customHeight="1" x14ac:dyDescent="0.15"/>
    <row r="120" ht="24.6" customHeight="1" x14ac:dyDescent="0.15"/>
    <row r="121" ht="24.6" customHeight="1" x14ac:dyDescent="0.15"/>
    <row r="122" ht="24.6" customHeight="1" x14ac:dyDescent="0.15"/>
    <row r="123" ht="24.6" customHeight="1" x14ac:dyDescent="0.15"/>
    <row r="124" ht="24.6" customHeight="1" x14ac:dyDescent="0.15"/>
    <row r="125" ht="24.6" customHeight="1" x14ac:dyDescent="0.15"/>
    <row r="126" ht="24.6" customHeight="1" x14ac:dyDescent="0.15"/>
    <row r="127" ht="24.6" customHeight="1" x14ac:dyDescent="0.15"/>
    <row r="128" ht="24.6" customHeight="1" x14ac:dyDescent="0.15"/>
    <row r="129" ht="24.6" customHeight="1" x14ac:dyDescent="0.15"/>
    <row r="130" ht="24.6" customHeight="1" x14ac:dyDescent="0.15"/>
    <row r="131" ht="24.6" customHeight="1" x14ac:dyDescent="0.15"/>
    <row r="132" ht="24.6" customHeight="1" x14ac:dyDescent="0.15"/>
    <row r="133" ht="24.6" customHeight="1" x14ac:dyDescent="0.15"/>
    <row r="134" ht="24.6" customHeight="1" x14ac:dyDescent="0.15"/>
    <row r="135" ht="24.6" customHeight="1" x14ac:dyDescent="0.15"/>
    <row r="136" ht="24.6" customHeight="1" x14ac:dyDescent="0.15"/>
    <row r="137" ht="24.6" customHeight="1" x14ac:dyDescent="0.15"/>
    <row r="138" ht="24.6" customHeight="1" x14ac:dyDescent="0.15"/>
    <row r="139" ht="24.6" customHeight="1" x14ac:dyDescent="0.15"/>
    <row r="140" ht="24.6" customHeight="1" x14ac:dyDescent="0.15"/>
    <row r="141" ht="24.6" customHeight="1" x14ac:dyDescent="0.15"/>
    <row r="142" ht="24.6" customHeight="1" x14ac:dyDescent="0.15"/>
    <row r="143" ht="24.6" customHeight="1" x14ac:dyDescent="0.15"/>
    <row r="144" ht="24.6" customHeight="1" x14ac:dyDescent="0.15"/>
    <row r="145" ht="24.6" customHeight="1" x14ac:dyDescent="0.15"/>
    <row r="146" ht="24.6" customHeight="1" x14ac:dyDescent="0.15"/>
    <row r="147" ht="24.6" customHeight="1" x14ac:dyDescent="0.15"/>
    <row r="148" ht="24.6" customHeight="1" x14ac:dyDescent="0.15"/>
    <row r="149" ht="24.6" customHeight="1" x14ac:dyDescent="0.15"/>
    <row r="150" ht="24.6" customHeight="1" x14ac:dyDescent="0.15"/>
    <row r="151" ht="24.6" customHeight="1" x14ac:dyDescent="0.15"/>
    <row r="152" ht="24.6" customHeight="1" x14ac:dyDescent="0.15"/>
    <row r="153" ht="24.6" customHeight="1" x14ac:dyDescent="0.15"/>
    <row r="154" ht="24.6" customHeight="1" x14ac:dyDescent="0.15"/>
    <row r="155" ht="24.6" customHeight="1" x14ac:dyDescent="0.15"/>
    <row r="156" ht="24.6" customHeight="1" x14ac:dyDescent="0.15"/>
    <row r="157" ht="24.6" customHeight="1" x14ac:dyDescent="0.15"/>
    <row r="158" ht="24.6" customHeight="1" x14ac:dyDescent="0.15"/>
    <row r="159" ht="24.6" customHeight="1" x14ac:dyDescent="0.15"/>
    <row r="160" ht="24.6" customHeight="1" x14ac:dyDescent="0.15"/>
    <row r="161" ht="24.6" customHeight="1" x14ac:dyDescent="0.15"/>
    <row r="162" ht="24.6" customHeight="1" x14ac:dyDescent="0.15"/>
    <row r="163" ht="24.6" customHeight="1" x14ac:dyDescent="0.15"/>
    <row r="164" ht="24.6" customHeight="1" x14ac:dyDescent="0.15"/>
    <row r="165" ht="24.6" customHeight="1" x14ac:dyDescent="0.15"/>
    <row r="166" ht="24.6" customHeight="1" x14ac:dyDescent="0.15"/>
    <row r="167" ht="24.6" customHeight="1" x14ac:dyDescent="0.15"/>
  </sheetData>
  <sheetProtection algorithmName="SHA-512" hashValue="hNO96QoHNOM0mMc+BZQKdt9IX1lCiAjQvuE3nHSu2g2s5CHD9LryX1M0wlY2YfaGwFS0CpbB4PAfY0trAjj6aA==" saltValue="SLMr8L8kNOR9dHB5QyAAJQ==" spinCount="100000" sheet="1" objects="1" scenarios="1"/>
  <mergeCells count="120">
    <mergeCell ref="B13:L13"/>
    <mergeCell ref="B14:L14"/>
    <mergeCell ref="B17:L17"/>
    <mergeCell ref="B18:L18"/>
    <mergeCell ref="B15:L15"/>
    <mergeCell ref="B16:L16"/>
    <mergeCell ref="C10:L10"/>
    <mergeCell ref="A3:L3"/>
    <mergeCell ref="B9:C9"/>
    <mergeCell ref="B6:C6"/>
    <mergeCell ref="B7:C7"/>
    <mergeCell ref="D7:G7"/>
    <mergeCell ref="I9:L9"/>
    <mergeCell ref="I6:K6"/>
    <mergeCell ref="I7:K7"/>
    <mergeCell ref="D9:G9"/>
    <mergeCell ref="D6:F6"/>
    <mergeCell ref="D8:G8"/>
    <mergeCell ref="B8:C8"/>
    <mergeCell ref="I8:L8"/>
    <mergeCell ref="B20:L21"/>
    <mergeCell ref="B23:L24"/>
    <mergeCell ref="B26:L27"/>
    <mergeCell ref="B29:L30"/>
    <mergeCell ref="B28:L28"/>
    <mergeCell ref="B25:L25"/>
    <mergeCell ref="B22:L22"/>
    <mergeCell ref="B19:L19"/>
    <mergeCell ref="B34:L34"/>
    <mergeCell ref="B35:L35"/>
    <mergeCell ref="B37:L37"/>
    <mergeCell ref="B38:L38"/>
    <mergeCell ref="B36:L36"/>
    <mergeCell ref="J45:L45"/>
    <mergeCell ref="B45:D45"/>
    <mergeCell ref="B39:L39"/>
    <mergeCell ref="K44:L44"/>
    <mergeCell ref="J54:K54"/>
    <mergeCell ref="E45:F45"/>
    <mergeCell ref="G45:I45"/>
    <mergeCell ref="E53:F53"/>
    <mergeCell ref="G53:H53"/>
    <mergeCell ref="E54:F54"/>
    <mergeCell ref="G54:H54"/>
    <mergeCell ref="G52:H52"/>
    <mergeCell ref="J51:K51"/>
    <mergeCell ref="J52:L53"/>
    <mergeCell ref="G47:H47"/>
    <mergeCell ref="G73:H73"/>
    <mergeCell ref="J73:K73"/>
    <mergeCell ref="G65:H65"/>
    <mergeCell ref="J65:K65"/>
    <mergeCell ref="G56:H56"/>
    <mergeCell ref="G58:H58"/>
    <mergeCell ref="G64:H64"/>
    <mergeCell ref="G59:H59"/>
    <mergeCell ref="J59:K59"/>
    <mergeCell ref="J61:K61"/>
    <mergeCell ref="J57:K57"/>
    <mergeCell ref="J58:K58"/>
    <mergeCell ref="J62:K62"/>
    <mergeCell ref="G60:H60"/>
    <mergeCell ref="J60:K60"/>
    <mergeCell ref="J66:L67"/>
    <mergeCell ref="B59:D63"/>
    <mergeCell ref="E57:F57"/>
    <mergeCell ref="G57:H57"/>
    <mergeCell ref="E59:F59"/>
    <mergeCell ref="E46:F46"/>
    <mergeCell ref="G48:H48"/>
    <mergeCell ref="G49:H49"/>
    <mergeCell ref="G55:H55"/>
    <mergeCell ref="E66:F66"/>
    <mergeCell ref="G66:H66"/>
    <mergeCell ref="E64:F64"/>
    <mergeCell ref="E56:F56"/>
    <mergeCell ref="E51:F51"/>
    <mergeCell ref="E58:F58"/>
    <mergeCell ref="E47:F47"/>
    <mergeCell ref="E48:F48"/>
    <mergeCell ref="E52:F52"/>
    <mergeCell ref="E49:F49"/>
    <mergeCell ref="E50:F50"/>
    <mergeCell ref="E55:F55"/>
    <mergeCell ref="E60:F60"/>
    <mergeCell ref="E67:F67"/>
    <mergeCell ref="G67:H67"/>
    <mergeCell ref="B66:D72"/>
    <mergeCell ref="B74:L74"/>
    <mergeCell ref="J46:L50"/>
    <mergeCell ref="J55:L56"/>
    <mergeCell ref="E65:F65"/>
    <mergeCell ref="B64:D65"/>
    <mergeCell ref="J63:K63"/>
    <mergeCell ref="E61:F61"/>
    <mergeCell ref="G61:H61"/>
    <mergeCell ref="E62:F62"/>
    <mergeCell ref="G62:H62"/>
    <mergeCell ref="E63:F63"/>
    <mergeCell ref="G63:H63"/>
    <mergeCell ref="G50:H50"/>
    <mergeCell ref="G51:H51"/>
    <mergeCell ref="B73:F73"/>
    <mergeCell ref="J64:K64"/>
    <mergeCell ref="B46:D58"/>
    <mergeCell ref="G46:H46"/>
    <mergeCell ref="E71:F71"/>
    <mergeCell ref="G71:H71"/>
    <mergeCell ref="J71:K71"/>
    <mergeCell ref="E72:F72"/>
    <mergeCell ref="G72:H72"/>
    <mergeCell ref="J72:K72"/>
    <mergeCell ref="E68:F68"/>
    <mergeCell ref="G68:H68"/>
    <mergeCell ref="J68:K68"/>
    <mergeCell ref="E69:F69"/>
    <mergeCell ref="G69:H69"/>
    <mergeCell ref="J69:L70"/>
    <mergeCell ref="E70:F70"/>
    <mergeCell ref="G70:H70"/>
  </mergeCells>
  <phoneticPr fontId="1"/>
  <printOptions horizontalCentered="1"/>
  <pageMargins left="0.70866141732283472" right="0.70866141732283472" top="0.74803149606299213" bottom="0.74803149606299213" header="0.31496062992125984" footer="0.31496062992125984"/>
  <pageSetup paperSize="9" scale="91" fitToHeight="2" orientation="portrait" r:id="rId1"/>
  <rowBreaks count="1" manualBreakCount="1">
    <brk id="3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66675</xdr:colOff>
                    <xdr:row>32</xdr:row>
                    <xdr:rowOff>28575</xdr:rowOff>
                  </from>
                  <to>
                    <xdr:col>2</xdr:col>
                    <xdr:colOff>57150</xdr:colOff>
                    <xdr:row>32</xdr:row>
                    <xdr:rowOff>295275</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1</xdr:col>
                    <xdr:colOff>57150</xdr:colOff>
                    <xdr:row>46</xdr:row>
                    <xdr:rowOff>171450</xdr:rowOff>
                  </from>
                  <to>
                    <xdr:col>3</xdr:col>
                    <xdr:colOff>238125</xdr:colOff>
                    <xdr:row>47</xdr:row>
                    <xdr:rowOff>180975</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1</xdr:col>
                    <xdr:colOff>57150</xdr:colOff>
                    <xdr:row>48</xdr:row>
                    <xdr:rowOff>28575</xdr:rowOff>
                  </from>
                  <to>
                    <xdr:col>3</xdr:col>
                    <xdr:colOff>133350</xdr:colOff>
                    <xdr:row>48</xdr:row>
                    <xdr:rowOff>276225</xdr:rowOff>
                  </to>
                </anchor>
              </controlPr>
            </control>
          </mc:Choice>
        </mc:AlternateContent>
        <mc:AlternateContent xmlns:mc="http://schemas.openxmlformats.org/markup-compatibility/2006">
          <mc:Choice Requires="x14">
            <control shapeId="1045" r:id="rId7" name="Check Box 21">
              <controlPr locked="0" defaultSize="0" autoFill="0" autoLine="0" autoPict="0">
                <anchor moveWithCells="1">
                  <from>
                    <xdr:col>1</xdr:col>
                    <xdr:colOff>142875</xdr:colOff>
                    <xdr:row>48</xdr:row>
                    <xdr:rowOff>257175</xdr:rowOff>
                  </from>
                  <to>
                    <xdr:col>2</xdr:col>
                    <xdr:colOff>647700</xdr:colOff>
                    <xdr:row>51</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xdr:col>
                    <xdr:colOff>38100</xdr:colOff>
                    <xdr:row>9</xdr:row>
                    <xdr:rowOff>0</xdr:rowOff>
                  </from>
                  <to>
                    <xdr:col>2</xdr:col>
                    <xdr:colOff>66675</xdr:colOff>
                    <xdr:row>9</xdr:row>
                    <xdr:rowOff>257175</xdr:rowOff>
                  </to>
                </anchor>
              </controlPr>
            </control>
          </mc:Choice>
        </mc:AlternateContent>
        <mc:AlternateContent xmlns:mc="http://schemas.openxmlformats.org/markup-compatibility/2006">
          <mc:Choice Requires="x14">
            <control shapeId="1049" r:id="rId9" name="Check Box 25">
              <controlPr locked="0" defaultSize="0" autoFill="0" autoLine="0" autoPict="0">
                <anchor moveWithCells="1">
                  <from>
                    <xdr:col>1</xdr:col>
                    <xdr:colOff>57150</xdr:colOff>
                    <xdr:row>47</xdr:row>
                    <xdr:rowOff>104775</xdr:rowOff>
                  </from>
                  <to>
                    <xdr:col>3</xdr:col>
                    <xdr:colOff>104775</xdr:colOff>
                    <xdr:row>48</xdr:row>
                    <xdr:rowOff>104775</xdr:rowOff>
                  </to>
                </anchor>
              </controlPr>
            </control>
          </mc:Choice>
        </mc:AlternateContent>
        <mc:AlternateContent xmlns:mc="http://schemas.openxmlformats.org/markup-compatibility/2006">
          <mc:Choice Requires="x14">
            <control shapeId="1052" r:id="rId10" name="Option Button 28">
              <controlPr locked="0" defaultSize="0" autoFill="0" autoLine="0" autoPict="0">
                <anchor moveWithCells="1">
                  <from>
                    <xdr:col>1</xdr:col>
                    <xdr:colOff>76200</xdr:colOff>
                    <xdr:row>41</xdr:row>
                    <xdr:rowOff>0</xdr:rowOff>
                  </from>
                  <to>
                    <xdr:col>8</xdr:col>
                    <xdr:colOff>238125</xdr:colOff>
                    <xdr:row>42</xdr:row>
                    <xdr:rowOff>19050</xdr:rowOff>
                  </to>
                </anchor>
              </controlPr>
            </control>
          </mc:Choice>
        </mc:AlternateContent>
        <mc:AlternateContent xmlns:mc="http://schemas.openxmlformats.org/markup-compatibility/2006">
          <mc:Choice Requires="x14">
            <control shapeId="1054" r:id="rId11" name="Option Button 30">
              <controlPr locked="0" defaultSize="0" autoFill="0" autoLine="0" autoPict="0">
                <anchor moveWithCells="1">
                  <from>
                    <xdr:col>1</xdr:col>
                    <xdr:colOff>76200</xdr:colOff>
                    <xdr:row>42</xdr:row>
                    <xdr:rowOff>0</xdr:rowOff>
                  </from>
                  <to>
                    <xdr:col>8</xdr:col>
                    <xdr:colOff>238125</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68"/>
  <sheetViews>
    <sheetView view="pageBreakPreview" zoomScale="85" zoomScaleNormal="100" zoomScaleSheetLayoutView="85" workbookViewId="0"/>
  </sheetViews>
  <sheetFormatPr defaultColWidth="9.125" defaultRowHeight="13.5" outlineLevelCol="1" x14ac:dyDescent="0.15"/>
  <cols>
    <col min="1" max="2" width="4.5" style="8" customWidth="1"/>
    <col min="3" max="3" width="10.5" style="8" customWidth="1"/>
    <col min="4" max="4" width="3.5" style="8" customWidth="1"/>
    <col min="5" max="6" width="8.5" style="8" customWidth="1"/>
    <col min="7" max="7" width="7" style="8" customWidth="1"/>
    <col min="8" max="8" width="10.625" style="8" customWidth="1"/>
    <col min="9" max="9" width="4.125" style="8" customWidth="1"/>
    <col min="10" max="10" width="8.5" style="8" customWidth="1"/>
    <col min="11" max="11" width="10.125" style="8" customWidth="1"/>
    <col min="12" max="12" width="3.25" style="8" bestFit="1" customWidth="1"/>
    <col min="13" max="13" width="50.625" style="51" customWidth="1"/>
    <col min="14" max="14" width="28.625" style="52" hidden="1" customWidth="1" outlineLevel="1"/>
    <col min="15" max="15" width="6.625" style="53" hidden="1" customWidth="1" outlineLevel="1"/>
    <col min="16" max="16" width="23.625" style="54" hidden="1" customWidth="1" outlineLevel="1"/>
    <col min="17" max="17" width="8.625" style="54" hidden="1" customWidth="1" outlineLevel="1"/>
    <col min="18" max="18" width="6.625" style="54" hidden="1" customWidth="1" outlineLevel="1"/>
    <col min="19" max="19" width="8.5" style="54" hidden="1" customWidth="1" outlineLevel="1"/>
    <col min="20" max="20" width="1.75" style="55" hidden="1" customWidth="1" outlineLevel="1"/>
    <col min="21" max="21" width="23.625" style="55" hidden="1" customWidth="1" outlineLevel="1"/>
    <col min="22" max="22" width="8.625" style="56" hidden="1" customWidth="1" outlineLevel="1"/>
    <col min="23" max="23" width="5.75" style="55" hidden="1" customWidth="1" outlineLevel="1"/>
    <col min="24" max="24" width="8.125" style="55" hidden="1" customWidth="1" outlineLevel="1"/>
    <col min="25" max="25" width="9.125" style="57" collapsed="1"/>
    <col min="26" max="16384" width="9.125" style="57"/>
  </cols>
  <sheetData>
    <row r="1" spans="1:14" ht="17.45" customHeight="1" x14ac:dyDescent="0.15">
      <c r="A1" s="8" t="s">
        <v>0</v>
      </c>
    </row>
    <row r="2" spans="1:14" ht="17.45" customHeight="1" x14ac:dyDescent="0.15"/>
    <row r="3" spans="1:14" ht="17.45" customHeight="1" x14ac:dyDescent="0.15">
      <c r="A3" s="229" t="s">
        <v>1</v>
      </c>
      <c r="B3" s="229"/>
      <c r="C3" s="229"/>
      <c r="D3" s="229"/>
      <c r="E3" s="229"/>
      <c r="F3" s="229"/>
      <c r="G3" s="229"/>
      <c r="H3" s="229"/>
      <c r="I3" s="229"/>
      <c r="J3" s="229"/>
      <c r="K3" s="229"/>
      <c r="L3" s="229"/>
      <c r="M3" s="58"/>
    </row>
    <row r="4" spans="1:14" ht="17.45" customHeight="1" x14ac:dyDescent="0.15"/>
    <row r="5" spans="1:14" ht="17.45" customHeight="1" x14ac:dyDescent="0.15">
      <c r="A5" s="8" t="s">
        <v>2</v>
      </c>
      <c r="B5" s="13"/>
      <c r="C5" s="13"/>
      <c r="D5" s="13"/>
      <c r="E5" s="13"/>
      <c r="F5" s="13"/>
      <c r="G5" s="13"/>
      <c r="H5" s="13"/>
      <c r="I5" s="13"/>
      <c r="J5" s="13"/>
      <c r="K5" s="13"/>
      <c r="L5" s="13"/>
      <c r="M5" s="59"/>
      <c r="N5" s="60"/>
    </row>
    <row r="6" spans="1:14" ht="20.45" customHeight="1" x14ac:dyDescent="0.15">
      <c r="A6" s="14"/>
      <c r="B6" s="232" t="s">
        <v>11</v>
      </c>
      <c r="C6" s="233"/>
      <c r="D6" s="259"/>
      <c r="E6" s="259"/>
      <c r="F6" s="260"/>
      <c r="G6" s="15" t="s">
        <v>10</v>
      </c>
      <c r="H6" s="16" t="s">
        <v>7</v>
      </c>
      <c r="I6" s="261"/>
      <c r="J6" s="261"/>
      <c r="K6" s="262"/>
      <c r="L6" s="17" t="s">
        <v>9</v>
      </c>
      <c r="M6" s="59"/>
      <c r="N6" s="60"/>
    </row>
    <row r="7" spans="1:14" ht="20.45" customHeight="1" x14ac:dyDescent="0.15">
      <c r="A7" s="14"/>
      <c r="B7" s="230" t="s">
        <v>4</v>
      </c>
      <c r="C7" s="231"/>
      <c r="D7" s="263"/>
      <c r="E7" s="263"/>
      <c r="F7" s="263"/>
      <c r="G7" s="263"/>
      <c r="H7" s="18" t="s">
        <v>8</v>
      </c>
      <c r="I7" s="264"/>
      <c r="J7" s="264"/>
      <c r="K7" s="265"/>
      <c r="L7" s="19" t="s">
        <v>10</v>
      </c>
      <c r="M7" s="59"/>
      <c r="N7" s="60"/>
    </row>
    <row r="8" spans="1:14" ht="20.45" customHeight="1" x14ac:dyDescent="0.15">
      <c r="A8" s="14"/>
      <c r="B8" s="245" t="s">
        <v>5</v>
      </c>
      <c r="C8" s="246"/>
      <c r="D8" s="266"/>
      <c r="E8" s="266"/>
      <c r="F8" s="266"/>
      <c r="G8" s="266"/>
      <c r="H8" s="18" t="s">
        <v>46</v>
      </c>
      <c r="I8" s="267"/>
      <c r="J8" s="267"/>
      <c r="K8" s="267"/>
      <c r="L8" s="268"/>
      <c r="M8" s="61"/>
      <c r="N8" s="60"/>
    </row>
    <row r="9" spans="1:14" ht="20.45" customHeight="1" x14ac:dyDescent="0.15">
      <c r="A9" s="14"/>
      <c r="B9" s="230" t="s">
        <v>3</v>
      </c>
      <c r="C9" s="231"/>
      <c r="D9" s="269"/>
      <c r="E9" s="269"/>
      <c r="F9" s="269"/>
      <c r="G9" s="269"/>
      <c r="H9" s="18" t="s">
        <v>6</v>
      </c>
      <c r="I9" s="267"/>
      <c r="J9" s="267"/>
      <c r="K9" s="267"/>
      <c r="L9" s="268"/>
      <c r="M9" s="61"/>
      <c r="N9" s="60"/>
    </row>
    <row r="10" spans="1:14" ht="20.45" customHeight="1" x14ac:dyDescent="0.15">
      <c r="A10" s="14"/>
      <c r="B10" s="21"/>
      <c r="C10" s="227" t="s">
        <v>49</v>
      </c>
      <c r="D10" s="227"/>
      <c r="E10" s="227"/>
      <c r="F10" s="227"/>
      <c r="G10" s="227"/>
      <c r="H10" s="227"/>
      <c r="I10" s="227"/>
      <c r="J10" s="227"/>
      <c r="K10" s="227"/>
      <c r="L10" s="228"/>
      <c r="M10" s="62"/>
      <c r="N10" s="60"/>
    </row>
    <row r="11" spans="1:14" ht="17.45" customHeight="1" x14ac:dyDescent="0.15"/>
    <row r="12" spans="1:14" ht="17.45" customHeight="1" x14ac:dyDescent="0.15">
      <c r="A12" s="8" t="s">
        <v>13</v>
      </c>
    </row>
    <row r="13" spans="1:14" ht="16.350000000000001" customHeight="1" x14ac:dyDescent="0.15">
      <c r="B13" s="223" t="s">
        <v>12</v>
      </c>
      <c r="C13" s="224"/>
      <c r="D13" s="224"/>
      <c r="E13" s="224"/>
      <c r="F13" s="224"/>
      <c r="G13" s="224"/>
      <c r="H13" s="224"/>
      <c r="I13" s="224"/>
      <c r="J13" s="224"/>
      <c r="K13" s="224"/>
      <c r="L13" s="225"/>
      <c r="M13" s="62"/>
      <c r="N13" s="60"/>
    </row>
    <row r="14" spans="1:14" ht="25.9" customHeight="1" x14ac:dyDescent="0.15">
      <c r="B14" s="254"/>
      <c r="C14" s="254"/>
      <c r="D14" s="254"/>
      <c r="E14" s="254"/>
      <c r="F14" s="254"/>
      <c r="G14" s="254"/>
      <c r="H14" s="254"/>
      <c r="I14" s="254"/>
      <c r="J14" s="254"/>
      <c r="K14" s="254"/>
      <c r="L14" s="254"/>
      <c r="M14" s="63"/>
      <c r="N14" s="60"/>
    </row>
    <row r="15" spans="1:14" ht="16.350000000000001" customHeight="1" x14ac:dyDescent="0.15">
      <c r="B15" s="214" t="s">
        <v>15</v>
      </c>
      <c r="C15" s="215"/>
      <c r="D15" s="215"/>
      <c r="E15" s="215"/>
      <c r="F15" s="215"/>
      <c r="G15" s="215"/>
      <c r="H15" s="215"/>
      <c r="I15" s="215"/>
      <c r="J15" s="215"/>
      <c r="K15" s="215"/>
      <c r="L15" s="216"/>
      <c r="M15" s="62"/>
      <c r="N15" s="60"/>
    </row>
    <row r="16" spans="1:14" ht="26.45" customHeight="1" x14ac:dyDescent="0.15">
      <c r="B16" s="254"/>
      <c r="C16" s="254"/>
      <c r="D16" s="254"/>
      <c r="E16" s="254"/>
      <c r="F16" s="254"/>
      <c r="G16" s="254"/>
      <c r="H16" s="254"/>
      <c r="I16" s="254"/>
      <c r="J16" s="254"/>
      <c r="K16" s="254"/>
      <c r="L16" s="254"/>
      <c r="M16" s="63"/>
      <c r="N16" s="60"/>
    </row>
    <row r="17" spans="1:19" ht="16.350000000000001" customHeight="1" x14ac:dyDescent="0.15">
      <c r="B17" s="214" t="s">
        <v>16</v>
      </c>
      <c r="C17" s="215"/>
      <c r="D17" s="215"/>
      <c r="E17" s="215"/>
      <c r="F17" s="215"/>
      <c r="G17" s="215"/>
      <c r="H17" s="215"/>
      <c r="I17" s="215"/>
      <c r="J17" s="215"/>
      <c r="K17" s="215"/>
      <c r="L17" s="216"/>
      <c r="M17" s="62"/>
      <c r="N17" s="60"/>
      <c r="O17" s="64"/>
      <c r="P17" s="64"/>
      <c r="Q17" s="64"/>
      <c r="R17" s="64"/>
      <c r="S17" s="64"/>
    </row>
    <row r="18" spans="1:19" ht="27.6" customHeight="1" x14ac:dyDescent="0.15">
      <c r="B18" s="254"/>
      <c r="C18" s="254"/>
      <c r="D18" s="254"/>
      <c r="E18" s="254"/>
      <c r="F18" s="254"/>
      <c r="G18" s="254"/>
      <c r="H18" s="254"/>
      <c r="I18" s="254"/>
      <c r="J18" s="254"/>
      <c r="K18" s="254"/>
      <c r="L18" s="254"/>
      <c r="M18" s="63"/>
      <c r="N18" s="60"/>
      <c r="O18" s="64"/>
      <c r="P18" s="64"/>
      <c r="Q18" s="64"/>
      <c r="R18" s="64"/>
      <c r="S18" s="64"/>
    </row>
    <row r="19" spans="1:19" ht="16.350000000000001" customHeight="1" x14ac:dyDescent="0.15">
      <c r="B19" s="214" t="s">
        <v>17</v>
      </c>
      <c r="C19" s="215"/>
      <c r="D19" s="215"/>
      <c r="E19" s="215"/>
      <c r="F19" s="215"/>
      <c r="G19" s="215"/>
      <c r="H19" s="215"/>
      <c r="I19" s="215"/>
      <c r="J19" s="215"/>
      <c r="K19" s="215"/>
      <c r="L19" s="216"/>
      <c r="M19" s="62"/>
      <c r="N19" s="60"/>
      <c r="O19" s="64"/>
      <c r="P19" s="64"/>
      <c r="Q19" s="64"/>
      <c r="R19" s="64"/>
      <c r="S19" s="64"/>
    </row>
    <row r="20" spans="1:19" ht="20.45" customHeight="1" x14ac:dyDescent="0.15">
      <c r="B20" s="255"/>
      <c r="C20" s="255"/>
      <c r="D20" s="255"/>
      <c r="E20" s="255"/>
      <c r="F20" s="255"/>
      <c r="G20" s="255"/>
      <c r="H20" s="255"/>
      <c r="I20" s="255"/>
      <c r="J20" s="255"/>
      <c r="K20" s="255"/>
      <c r="L20" s="255"/>
      <c r="M20" s="63"/>
      <c r="N20" s="60"/>
      <c r="O20" s="64"/>
      <c r="P20" s="64"/>
      <c r="Q20" s="64"/>
      <c r="R20" s="64"/>
      <c r="S20" s="64"/>
    </row>
    <row r="21" spans="1:19" ht="34.35" customHeight="1" x14ac:dyDescent="0.15">
      <c r="B21" s="256"/>
      <c r="C21" s="256"/>
      <c r="D21" s="256"/>
      <c r="E21" s="256"/>
      <c r="F21" s="256"/>
      <c r="G21" s="256"/>
      <c r="H21" s="256"/>
      <c r="I21" s="256"/>
      <c r="J21" s="256"/>
      <c r="K21" s="256"/>
      <c r="L21" s="256"/>
      <c r="M21" s="63"/>
      <c r="N21" s="60"/>
      <c r="O21" s="64"/>
      <c r="P21" s="64"/>
      <c r="Q21" s="64"/>
      <c r="R21" s="64"/>
      <c r="S21" s="64"/>
    </row>
    <row r="22" spans="1:19" ht="16.350000000000001" customHeight="1" x14ac:dyDescent="0.15">
      <c r="B22" s="217" t="s">
        <v>18</v>
      </c>
      <c r="C22" s="218"/>
      <c r="D22" s="218"/>
      <c r="E22" s="218"/>
      <c r="F22" s="218"/>
      <c r="G22" s="218"/>
      <c r="H22" s="218"/>
      <c r="I22" s="218"/>
      <c r="J22" s="218"/>
      <c r="K22" s="218"/>
      <c r="L22" s="219"/>
      <c r="M22" s="62"/>
      <c r="N22" s="60"/>
      <c r="O22" s="64"/>
      <c r="P22" s="64"/>
      <c r="Q22" s="64"/>
      <c r="R22" s="64"/>
      <c r="S22" s="64"/>
    </row>
    <row r="23" spans="1:19" ht="20.45" customHeight="1" x14ac:dyDescent="0.15">
      <c r="B23" s="255"/>
      <c r="C23" s="255"/>
      <c r="D23" s="255"/>
      <c r="E23" s="255"/>
      <c r="F23" s="255"/>
      <c r="G23" s="255"/>
      <c r="H23" s="255"/>
      <c r="I23" s="255"/>
      <c r="J23" s="255"/>
      <c r="K23" s="255"/>
      <c r="L23" s="255"/>
      <c r="M23" s="63"/>
      <c r="N23" s="60"/>
      <c r="O23" s="64"/>
      <c r="P23" s="64"/>
      <c r="Q23" s="64"/>
      <c r="R23" s="64"/>
      <c r="S23" s="64"/>
    </row>
    <row r="24" spans="1:19" ht="7.35" customHeight="1" x14ac:dyDescent="0.15">
      <c r="B24" s="257"/>
      <c r="C24" s="257"/>
      <c r="D24" s="257"/>
      <c r="E24" s="257"/>
      <c r="F24" s="257"/>
      <c r="G24" s="257"/>
      <c r="H24" s="257"/>
      <c r="I24" s="257"/>
      <c r="J24" s="257"/>
      <c r="K24" s="257"/>
      <c r="L24" s="257"/>
      <c r="M24" s="63"/>
      <c r="N24" s="60"/>
      <c r="O24" s="64"/>
      <c r="P24" s="64"/>
      <c r="Q24" s="64"/>
      <c r="R24" s="64"/>
      <c r="S24" s="64"/>
    </row>
    <row r="25" spans="1:19" ht="16.350000000000001" customHeight="1" x14ac:dyDescent="0.15">
      <c r="B25" s="214" t="s">
        <v>19</v>
      </c>
      <c r="C25" s="215"/>
      <c r="D25" s="215"/>
      <c r="E25" s="215"/>
      <c r="F25" s="215"/>
      <c r="G25" s="215"/>
      <c r="H25" s="215"/>
      <c r="I25" s="215"/>
      <c r="J25" s="215"/>
      <c r="K25" s="215"/>
      <c r="L25" s="216"/>
      <c r="M25" s="62"/>
      <c r="N25" s="60"/>
      <c r="O25" s="64"/>
      <c r="P25" s="64"/>
      <c r="Q25" s="64"/>
      <c r="R25" s="64"/>
      <c r="S25" s="64"/>
    </row>
    <row r="26" spans="1:19" ht="20.45" customHeight="1" x14ac:dyDescent="0.15">
      <c r="B26" s="255"/>
      <c r="C26" s="255"/>
      <c r="D26" s="255"/>
      <c r="E26" s="255"/>
      <c r="F26" s="255"/>
      <c r="G26" s="255"/>
      <c r="H26" s="255"/>
      <c r="I26" s="255"/>
      <c r="J26" s="255"/>
      <c r="K26" s="255"/>
      <c r="L26" s="255"/>
      <c r="M26" s="63"/>
      <c r="N26" s="60"/>
      <c r="O26" s="64"/>
      <c r="P26" s="64"/>
      <c r="Q26" s="64"/>
      <c r="R26" s="64"/>
      <c r="S26" s="64"/>
    </row>
    <row r="27" spans="1:19" ht="6" customHeight="1" x14ac:dyDescent="0.15">
      <c r="B27" s="257"/>
      <c r="C27" s="257"/>
      <c r="D27" s="257"/>
      <c r="E27" s="257"/>
      <c r="F27" s="257"/>
      <c r="G27" s="257"/>
      <c r="H27" s="257"/>
      <c r="I27" s="257"/>
      <c r="J27" s="257"/>
      <c r="K27" s="257"/>
      <c r="L27" s="257"/>
      <c r="M27" s="63"/>
      <c r="N27" s="60"/>
      <c r="O27" s="64"/>
      <c r="P27" s="64"/>
      <c r="Q27" s="64"/>
      <c r="R27" s="64"/>
      <c r="S27" s="64"/>
    </row>
    <row r="28" spans="1:19" ht="16.350000000000001" customHeight="1" x14ac:dyDescent="0.15">
      <c r="B28" s="214" t="s">
        <v>20</v>
      </c>
      <c r="C28" s="215"/>
      <c r="D28" s="215"/>
      <c r="E28" s="215"/>
      <c r="F28" s="215"/>
      <c r="G28" s="215"/>
      <c r="H28" s="215"/>
      <c r="I28" s="215"/>
      <c r="J28" s="215"/>
      <c r="K28" s="215"/>
      <c r="L28" s="216"/>
      <c r="M28" s="62"/>
      <c r="N28" s="60"/>
      <c r="O28" s="64"/>
      <c r="P28" s="64"/>
      <c r="Q28" s="64"/>
      <c r="R28" s="64"/>
      <c r="S28" s="64"/>
    </row>
    <row r="29" spans="1:19" ht="20.45" customHeight="1" x14ac:dyDescent="0.15">
      <c r="B29" s="255"/>
      <c r="C29" s="255"/>
      <c r="D29" s="255"/>
      <c r="E29" s="255"/>
      <c r="F29" s="255"/>
      <c r="G29" s="255"/>
      <c r="H29" s="255"/>
      <c r="I29" s="255"/>
      <c r="J29" s="255"/>
      <c r="K29" s="255"/>
      <c r="L29" s="255"/>
      <c r="M29" s="63"/>
      <c r="N29" s="60"/>
      <c r="O29" s="64"/>
      <c r="P29" s="64"/>
      <c r="Q29" s="64"/>
      <c r="R29" s="64"/>
      <c r="S29" s="64"/>
    </row>
    <row r="30" spans="1:19" ht="6" customHeight="1" x14ac:dyDescent="0.15">
      <c r="B30" s="258"/>
      <c r="C30" s="258"/>
      <c r="D30" s="258"/>
      <c r="E30" s="258"/>
      <c r="F30" s="258"/>
      <c r="G30" s="258"/>
      <c r="H30" s="258"/>
      <c r="I30" s="258"/>
      <c r="J30" s="258"/>
      <c r="K30" s="258"/>
      <c r="L30" s="258"/>
      <c r="M30" s="63"/>
      <c r="N30" s="60"/>
      <c r="O30" s="64"/>
      <c r="P30" s="64"/>
      <c r="Q30" s="64"/>
      <c r="R30" s="64"/>
      <c r="S30" s="64"/>
    </row>
    <row r="31" spans="1:19" ht="17.45" customHeight="1" x14ac:dyDescent="0.15">
      <c r="O31" s="64"/>
      <c r="P31" s="64"/>
      <c r="Q31" s="64"/>
      <c r="R31" s="64"/>
      <c r="S31" s="64"/>
    </row>
    <row r="32" spans="1:19" ht="17.45" customHeight="1" x14ac:dyDescent="0.15">
      <c r="A32" s="8" t="s">
        <v>14</v>
      </c>
      <c r="O32" s="64"/>
      <c r="P32" s="64"/>
      <c r="Q32" s="64"/>
      <c r="R32" s="64"/>
      <c r="S32" s="64"/>
    </row>
    <row r="33" spans="1:28" ht="24.6" customHeight="1" x14ac:dyDescent="0.15">
      <c r="C33" s="8" t="s">
        <v>30</v>
      </c>
    </row>
    <row r="34" spans="1:28" s="65" customFormat="1" ht="16.350000000000001" customHeight="1" x14ac:dyDescent="0.15">
      <c r="A34" s="8"/>
      <c r="B34" s="220" t="s">
        <v>76</v>
      </c>
      <c r="C34" s="221"/>
      <c r="D34" s="221"/>
      <c r="E34" s="221"/>
      <c r="F34" s="221"/>
      <c r="G34" s="221"/>
      <c r="H34" s="221"/>
      <c r="I34" s="221"/>
      <c r="J34" s="221"/>
      <c r="K34" s="221"/>
      <c r="L34" s="222"/>
      <c r="M34" s="22"/>
      <c r="N34" s="5"/>
      <c r="O34" s="4"/>
      <c r="P34" s="2"/>
      <c r="Q34" s="2"/>
      <c r="R34" s="2"/>
      <c r="S34" s="2"/>
      <c r="T34" s="9"/>
      <c r="U34" s="9"/>
      <c r="V34" s="10"/>
      <c r="W34" s="9"/>
      <c r="X34" s="9"/>
      <c r="Y34" s="9"/>
      <c r="Z34" s="9"/>
      <c r="AA34" s="9"/>
      <c r="AB34" s="9"/>
    </row>
    <row r="35" spans="1:28" s="65" customFormat="1" ht="64.900000000000006" customHeight="1" x14ac:dyDescent="0.15">
      <c r="A35" s="8"/>
      <c r="B35" s="201" t="s">
        <v>116</v>
      </c>
      <c r="C35" s="202"/>
      <c r="D35" s="202"/>
      <c r="E35" s="202"/>
      <c r="F35" s="202"/>
      <c r="G35" s="202"/>
      <c r="H35" s="202"/>
      <c r="I35" s="202"/>
      <c r="J35" s="202"/>
      <c r="K35" s="202"/>
      <c r="L35" s="203"/>
      <c r="M35" s="23"/>
      <c r="N35" s="5"/>
      <c r="O35" s="4"/>
      <c r="P35" s="2"/>
      <c r="Q35" s="2"/>
      <c r="R35" s="2"/>
      <c r="S35" s="2"/>
      <c r="T35" s="9"/>
      <c r="U35" s="9"/>
      <c r="V35" s="10"/>
      <c r="W35" s="9"/>
      <c r="X35" s="9"/>
      <c r="Y35" s="9"/>
      <c r="Z35" s="9"/>
      <c r="AA35" s="9"/>
      <c r="AB35" s="9"/>
    </row>
    <row r="36" spans="1:28" s="65" customFormat="1" ht="32.450000000000003" customHeight="1" x14ac:dyDescent="0.15">
      <c r="A36" s="8"/>
      <c r="B36" s="201" t="s">
        <v>77</v>
      </c>
      <c r="C36" s="202"/>
      <c r="D36" s="202"/>
      <c r="E36" s="202"/>
      <c r="F36" s="202"/>
      <c r="G36" s="202"/>
      <c r="H36" s="202"/>
      <c r="I36" s="202"/>
      <c r="J36" s="202"/>
      <c r="K36" s="202"/>
      <c r="L36" s="203"/>
      <c r="M36" s="23"/>
      <c r="N36" s="5"/>
      <c r="O36" s="4"/>
      <c r="P36" s="2"/>
      <c r="Q36" s="2"/>
      <c r="R36" s="2"/>
      <c r="S36" s="2"/>
      <c r="T36" s="9"/>
      <c r="U36" s="9"/>
      <c r="V36" s="10"/>
      <c r="W36" s="9"/>
      <c r="X36" s="9"/>
      <c r="Y36" s="9"/>
      <c r="Z36" s="9"/>
      <c r="AA36" s="9"/>
      <c r="AB36" s="9"/>
    </row>
    <row r="37" spans="1:28" s="65" customFormat="1" ht="64.900000000000006" customHeight="1" x14ac:dyDescent="0.15">
      <c r="A37" s="8"/>
      <c r="B37" s="201" t="s">
        <v>121</v>
      </c>
      <c r="C37" s="202"/>
      <c r="D37" s="202"/>
      <c r="E37" s="202"/>
      <c r="F37" s="202"/>
      <c r="G37" s="202"/>
      <c r="H37" s="202"/>
      <c r="I37" s="202"/>
      <c r="J37" s="202"/>
      <c r="K37" s="202"/>
      <c r="L37" s="203"/>
      <c r="M37" s="23"/>
      <c r="N37" s="5"/>
      <c r="O37" s="4"/>
      <c r="P37" s="2"/>
      <c r="Q37" s="2"/>
      <c r="R37" s="2"/>
      <c r="S37" s="2"/>
      <c r="T37" s="9"/>
      <c r="U37" s="9"/>
      <c r="V37" s="10"/>
      <c r="W37" s="9"/>
      <c r="X37" s="9"/>
      <c r="Y37" s="9"/>
      <c r="Z37" s="9"/>
      <c r="AA37" s="9"/>
      <c r="AB37" s="9"/>
    </row>
    <row r="38" spans="1:28" s="65" customFormat="1" ht="32.450000000000003" customHeight="1" x14ac:dyDescent="0.15">
      <c r="A38" s="8"/>
      <c r="B38" s="201" t="s">
        <v>117</v>
      </c>
      <c r="C38" s="202"/>
      <c r="D38" s="202"/>
      <c r="E38" s="202"/>
      <c r="F38" s="202"/>
      <c r="G38" s="202"/>
      <c r="H38" s="202"/>
      <c r="I38" s="202"/>
      <c r="J38" s="202"/>
      <c r="K38" s="202"/>
      <c r="L38" s="203"/>
      <c r="M38" s="23"/>
      <c r="N38" s="5"/>
      <c r="O38" s="4"/>
      <c r="P38" s="2"/>
      <c r="Q38" s="2"/>
      <c r="R38" s="2"/>
      <c r="S38" s="2"/>
      <c r="T38" s="9"/>
      <c r="U38" s="9"/>
      <c r="V38" s="10"/>
      <c r="W38" s="9"/>
      <c r="X38" s="9"/>
      <c r="Y38" s="9"/>
      <c r="Z38" s="9"/>
      <c r="AA38" s="9"/>
      <c r="AB38" s="9"/>
    </row>
    <row r="39" spans="1:28" s="65" customFormat="1" ht="16.350000000000001" customHeight="1" x14ac:dyDescent="0.15">
      <c r="A39" s="8"/>
      <c r="B39" s="206" t="s">
        <v>118</v>
      </c>
      <c r="C39" s="207"/>
      <c r="D39" s="207"/>
      <c r="E39" s="207"/>
      <c r="F39" s="207"/>
      <c r="G39" s="207"/>
      <c r="H39" s="207"/>
      <c r="I39" s="207"/>
      <c r="J39" s="207"/>
      <c r="K39" s="207"/>
      <c r="L39" s="208"/>
      <c r="M39" s="22"/>
      <c r="N39" s="5"/>
      <c r="O39" s="4"/>
      <c r="P39" s="2"/>
      <c r="Q39" s="2"/>
      <c r="R39" s="2"/>
      <c r="S39" s="2"/>
      <c r="T39" s="9"/>
      <c r="U39" s="9"/>
      <c r="V39" s="10"/>
      <c r="W39" s="9"/>
      <c r="X39" s="9"/>
      <c r="Y39" s="9"/>
      <c r="Z39" s="9"/>
      <c r="AA39" s="9"/>
      <c r="AB39" s="9"/>
    </row>
    <row r="40" spans="1:28" s="68" customFormat="1" ht="17.45" customHeight="1" x14ac:dyDescent="0.15">
      <c r="A40" s="14"/>
      <c r="B40" s="22"/>
      <c r="C40" s="22"/>
      <c r="D40" s="22"/>
      <c r="E40" s="22"/>
      <c r="F40" s="22"/>
      <c r="G40" s="22"/>
      <c r="H40" s="22"/>
      <c r="I40" s="22"/>
      <c r="J40" s="22"/>
      <c r="K40" s="22"/>
      <c r="L40" s="22"/>
      <c r="M40" s="62"/>
      <c r="N40" s="60"/>
      <c r="O40" s="66"/>
      <c r="P40" s="67"/>
      <c r="Q40" s="67"/>
      <c r="R40" s="67"/>
      <c r="S40" s="67"/>
      <c r="T40" s="56"/>
      <c r="U40" s="56"/>
      <c r="V40" s="56"/>
      <c r="W40" s="56"/>
      <c r="X40" s="56"/>
      <c r="Y40" s="56"/>
      <c r="Z40" s="56"/>
      <c r="AA40" s="56"/>
      <c r="AB40" s="56"/>
    </row>
    <row r="41" spans="1:28" ht="17.45" customHeight="1" x14ac:dyDescent="0.15">
      <c r="A41" s="8" t="s">
        <v>21</v>
      </c>
      <c r="Y41" s="55"/>
      <c r="Z41" s="55"/>
      <c r="AA41" s="55"/>
      <c r="AB41" s="55"/>
    </row>
    <row r="42" spans="1:28" ht="17.45" customHeight="1" x14ac:dyDescent="0.15">
      <c r="C42" s="27"/>
      <c r="I42" s="69"/>
      <c r="J42" s="28"/>
      <c r="K42" s="28"/>
      <c r="N42" s="70" t="s">
        <v>50</v>
      </c>
      <c r="O42" s="71">
        <v>0</v>
      </c>
      <c r="Y42" s="55"/>
      <c r="Z42" s="55"/>
      <c r="AA42" s="55"/>
      <c r="AB42" s="55"/>
    </row>
    <row r="43" spans="1:28" ht="17.45" customHeight="1" x14ac:dyDescent="0.15">
      <c r="C43" s="27"/>
      <c r="I43" s="28"/>
      <c r="J43" s="28"/>
      <c r="K43" s="28"/>
      <c r="Y43" s="55"/>
      <c r="Z43" s="55"/>
      <c r="AA43" s="55"/>
      <c r="AB43" s="55"/>
    </row>
    <row r="44" spans="1:28" ht="17.45" customHeight="1" x14ac:dyDescent="0.15">
      <c r="K44" s="209" t="s">
        <v>36</v>
      </c>
      <c r="L44" s="209"/>
      <c r="M44" s="72"/>
      <c r="N44" s="60"/>
      <c r="O44" s="64"/>
      <c r="Y44" s="55"/>
      <c r="Z44" s="55"/>
      <c r="AA44" s="55"/>
      <c r="AB44" s="55"/>
    </row>
    <row r="45" spans="1:28" ht="24" customHeight="1" x14ac:dyDescent="0.15">
      <c r="B45" s="205" t="s">
        <v>22</v>
      </c>
      <c r="C45" s="205"/>
      <c r="D45" s="205"/>
      <c r="E45" s="205" t="s">
        <v>23</v>
      </c>
      <c r="F45" s="205"/>
      <c r="G45" s="204" t="s">
        <v>101</v>
      </c>
      <c r="H45" s="204"/>
      <c r="I45" s="205"/>
      <c r="J45" s="204" t="s">
        <v>51</v>
      </c>
      <c r="K45" s="205"/>
      <c r="L45" s="205"/>
      <c r="M45" s="73"/>
      <c r="N45" s="74"/>
      <c r="O45" s="74"/>
      <c r="P45" s="75" t="s">
        <v>96</v>
      </c>
      <c r="Q45" s="75" t="s">
        <v>95</v>
      </c>
      <c r="R45" s="76" t="s">
        <v>57</v>
      </c>
      <c r="S45" s="75" t="s">
        <v>51</v>
      </c>
      <c r="Y45" s="55"/>
      <c r="Z45" s="55"/>
      <c r="AA45" s="55"/>
      <c r="AB45" s="55"/>
    </row>
    <row r="46" spans="1:28" ht="24" customHeight="1" x14ac:dyDescent="0.15">
      <c r="B46" s="145" t="s">
        <v>102</v>
      </c>
      <c r="C46" s="146"/>
      <c r="D46" s="147"/>
      <c r="E46" s="186" t="s">
        <v>24</v>
      </c>
      <c r="F46" s="187"/>
      <c r="G46" s="252"/>
      <c r="H46" s="253"/>
      <c r="I46" s="31" t="s">
        <v>10</v>
      </c>
      <c r="J46" s="152"/>
      <c r="K46" s="153"/>
      <c r="L46" s="154"/>
      <c r="M46" s="77"/>
      <c r="N46" s="70" t="s">
        <v>115</v>
      </c>
      <c r="O46" s="71" t="b">
        <f>IF(SUM(G46:H50)&gt;=1, TRUE, FALSE)</f>
        <v>0</v>
      </c>
      <c r="P46" s="76" t="s">
        <v>58</v>
      </c>
      <c r="Q46" s="7" t="b">
        <f>AND(O42=1,O46=TRUE,O47=TRUE,O48=FALSE,O49=FALSE,O50=FALSE)</f>
        <v>0</v>
      </c>
      <c r="R46" s="7">
        <v>150000</v>
      </c>
      <c r="S46" s="7" t="b">
        <f t="shared" ref="S46:S51" si="0">IF(Q46=TRUE,MIN(R46,ROUNDDOWN($G$51/2,0)))</f>
        <v>0</v>
      </c>
      <c r="Y46" s="55"/>
      <c r="Z46" s="55"/>
      <c r="AA46" s="55"/>
      <c r="AB46" s="55"/>
    </row>
    <row r="47" spans="1:28" ht="24" customHeight="1" x14ac:dyDescent="0.15">
      <c r="B47" s="148"/>
      <c r="C47" s="149"/>
      <c r="D47" s="150"/>
      <c r="E47" s="157" t="s">
        <v>25</v>
      </c>
      <c r="F47" s="158"/>
      <c r="G47" s="251"/>
      <c r="H47" s="195"/>
      <c r="I47" s="33" t="s">
        <v>10</v>
      </c>
      <c r="J47" s="138"/>
      <c r="K47" s="139"/>
      <c r="L47" s="140"/>
      <c r="M47" s="77"/>
      <c r="N47" s="70" t="s">
        <v>52</v>
      </c>
      <c r="O47" s="71" t="b">
        <v>0</v>
      </c>
      <c r="P47" s="76" t="s">
        <v>59</v>
      </c>
      <c r="Q47" s="7" t="b">
        <f>AND(O42=1,O46=TRUE,O47=FALSE,O48=TRUE,O49=FALSE,O50=FALSE)</f>
        <v>0</v>
      </c>
      <c r="R47" s="7">
        <v>200000</v>
      </c>
      <c r="S47" s="7" t="b">
        <f t="shared" si="0"/>
        <v>0</v>
      </c>
      <c r="Y47" s="55"/>
      <c r="Z47" s="55"/>
      <c r="AA47" s="55"/>
      <c r="AB47" s="55"/>
    </row>
    <row r="48" spans="1:28" ht="24" customHeight="1" x14ac:dyDescent="0.15">
      <c r="B48" s="148"/>
      <c r="C48" s="149"/>
      <c r="D48" s="150"/>
      <c r="E48" s="158" t="s">
        <v>26</v>
      </c>
      <c r="F48" s="158"/>
      <c r="G48" s="251"/>
      <c r="H48" s="195"/>
      <c r="I48" s="33" t="s">
        <v>10</v>
      </c>
      <c r="J48" s="138"/>
      <c r="K48" s="139"/>
      <c r="L48" s="140"/>
      <c r="M48" s="77"/>
      <c r="N48" s="70" t="s">
        <v>53</v>
      </c>
      <c r="O48" s="71" t="b">
        <v>0</v>
      </c>
      <c r="P48" s="76" t="s">
        <v>60</v>
      </c>
      <c r="Q48" s="7" t="b">
        <f>AND(O42=1,O46=TRUE,O47=FALSE,O48=FALSE,O49=TRUE,O50=FALSE)</f>
        <v>0</v>
      </c>
      <c r="R48" s="7">
        <v>100000</v>
      </c>
      <c r="S48" s="7" t="b">
        <f t="shared" si="0"/>
        <v>0</v>
      </c>
      <c r="Y48" s="55"/>
      <c r="Z48" s="55"/>
      <c r="AA48" s="55"/>
      <c r="AB48" s="55"/>
    </row>
    <row r="49" spans="2:31" ht="24" customHeight="1" x14ac:dyDescent="0.15">
      <c r="B49" s="148"/>
      <c r="C49" s="149"/>
      <c r="D49" s="150"/>
      <c r="E49" s="158" t="s">
        <v>27</v>
      </c>
      <c r="F49" s="158"/>
      <c r="G49" s="251"/>
      <c r="H49" s="195"/>
      <c r="I49" s="33" t="s">
        <v>10</v>
      </c>
      <c r="J49" s="138"/>
      <c r="K49" s="139"/>
      <c r="L49" s="140"/>
      <c r="M49" s="77"/>
      <c r="N49" s="70" t="s">
        <v>54</v>
      </c>
      <c r="O49" s="71" t="b">
        <v>0</v>
      </c>
      <c r="P49" s="76" t="s">
        <v>62</v>
      </c>
      <c r="Q49" s="7" t="b">
        <f>AND(O42=1,O46=TRUE,O47=TRUE,O48=FALSE,O49=FALSE,O50=TRUE)</f>
        <v>0</v>
      </c>
      <c r="R49" s="7">
        <v>50000</v>
      </c>
      <c r="S49" s="7" t="b">
        <f t="shared" si="0"/>
        <v>0</v>
      </c>
      <c r="Y49" s="55"/>
      <c r="Z49" s="55"/>
      <c r="AA49" s="55"/>
      <c r="AB49" s="55"/>
    </row>
    <row r="50" spans="2:31" ht="24" customHeight="1" x14ac:dyDescent="0.15">
      <c r="B50" s="148"/>
      <c r="C50" s="149"/>
      <c r="D50" s="150"/>
      <c r="E50" s="142" t="s">
        <v>28</v>
      </c>
      <c r="F50" s="142"/>
      <c r="G50" s="248"/>
      <c r="H50" s="249"/>
      <c r="I50" s="34" t="s">
        <v>10</v>
      </c>
      <c r="J50" s="138"/>
      <c r="K50" s="139"/>
      <c r="L50" s="140"/>
      <c r="M50" s="77"/>
      <c r="N50" s="70" t="s">
        <v>55</v>
      </c>
      <c r="O50" s="71" t="b">
        <v>0</v>
      </c>
      <c r="P50" s="76" t="s">
        <v>61</v>
      </c>
      <c r="Q50" s="7" t="b">
        <f>AND(O42=1,O46=TRUE,O47=FALSE,O48=TRUE,O49=FALSE=O50=TRUE)</f>
        <v>0</v>
      </c>
      <c r="R50" s="7">
        <v>150000</v>
      </c>
      <c r="S50" s="7" t="b">
        <f t="shared" si="0"/>
        <v>0</v>
      </c>
      <c r="Y50" s="55"/>
      <c r="Z50" s="78"/>
      <c r="AA50" s="78"/>
      <c r="AB50" s="55"/>
    </row>
    <row r="51" spans="2:31" ht="24" customHeight="1" x14ac:dyDescent="0.15">
      <c r="B51" s="148"/>
      <c r="C51" s="149"/>
      <c r="D51" s="149"/>
      <c r="E51" s="131" t="s">
        <v>29</v>
      </c>
      <c r="F51" s="131"/>
      <c r="G51" s="132" t="str">
        <f>IF(SUM(G46:H50)=0,"",SUM(G46:H50))</f>
        <v/>
      </c>
      <c r="H51" s="133"/>
      <c r="I51" s="36" t="s">
        <v>10</v>
      </c>
      <c r="J51" s="132" t="str">
        <f>IF(G51="","",IF(SUMIF(S46:S57, "&lt;&gt;FALSE")=0,"",SUMIF(S46:S57, "&lt;&gt;FALSE")))</f>
        <v/>
      </c>
      <c r="K51" s="133"/>
      <c r="L51" s="36" t="s">
        <v>10</v>
      </c>
      <c r="M51" s="79"/>
      <c r="P51" s="76" t="s">
        <v>79</v>
      </c>
      <c r="Q51" s="7" t="b">
        <f>AND(O42=1,O46=TRUE,O47=FALSE,O48=FALSE,O49=TRUE,O50=TRUE)</f>
        <v>0</v>
      </c>
      <c r="R51" s="7">
        <v>25000</v>
      </c>
      <c r="S51" s="7" t="b">
        <f t="shared" si="0"/>
        <v>0</v>
      </c>
      <c r="Y51" s="55"/>
      <c r="Z51" s="55"/>
      <c r="AA51" s="55"/>
      <c r="AB51" s="55"/>
    </row>
    <row r="52" spans="2:31" ht="24" customHeight="1" x14ac:dyDescent="0.15">
      <c r="B52" s="148"/>
      <c r="C52" s="149"/>
      <c r="D52" s="149"/>
      <c r="E52" s="135" t="s">
        <v>39</v>
      </c>
      <c r="F52" s="135"/>
      <c r="G52" s="247"/>
      <c r="H52" s="199"/>
      <c r="I52" s="38" t="s">
        <v>10</v>
      </c>
      <c r="J52" s="138"/>
      <c r="K52" s="139"/>
      <c r="L52" s="140"/>
      <c r="M52" s="77"/>
      <c r="P52" s="76" t="s">
        <v>63</v>
      </c>
      <c r="Q52" s="7" t="b">
        <f>AND(O42=2,O46=TRUE,O47=TRUE,O48=FALSE,O49=FALSE,O50=FALSE)</f>
        <v>0</v>
      </c>
      <c r="R52" s="7">
        <v>75000</v>
      </c>
      <c r="S52" s="7" t="b">
        <f t="shared" ref="S52:S57" si="1">IF(Q52=TRUE,MIN(R52,ROUNDDOWN($G$51/4,0)))</f>
        <v>0</v>
      </c>
      <c r="Y52" s="55"/>
      <c r="Z52" s="55"/>
      <c r="AA52" s="55"/>
      <c r="AB52" s="55"/>
    </row>
    <row r="53" spans="2:31" ht="24" customHeight="1" x14ac:dyDescent="0.15">
      <c r="B53" s="148"/>
      <c r="C53" s="149"/>
      <c r="D53" s="149"/>
      <c r="E53" s="142" t="s">
        <v>40</v>
      </c>
      <c r="F53" s="142"/>
      <c r="G53" s="248"/>
      <c r="H53" s="249"/>
      <c r="I53" s="34" t="s">
        <v>10</v>
      </c>
      <c r="J53" s="138"/>
      <c r="K53" s="139"/>
      <c r="L53" s="140"/>
      <c r="M53" s="77"/>
      <c r="P53" s="76" t="s">
        <v>64</v>
      </c>
      <c r="Q53" s="7" t="b">
        <f>AND(O42=2,O46=TRUE,O47=FALSE,O48=TRUE,O49=FALSE,O50=FALSE)</f>
        <v>0</v>
      </c>
      <c r="R53" s="7">
        <v>100000</v>
      </c>
      <c r="S53" s="7" t="b">
        <f t="shared" si="1"/>
        <v>0</v>
      </c>
      <c r="Y53" s="55"/>
      <c r="Z53" s="55"/>
      <c r="AA53" s="55"/>
      <c r="AB53" s="55"/>
    </row>
    <row r="54" spans="2:31" ht="24" customHeight="1" x14ac:dyDescent="0.15">
      <c r="B54" s="148"/>
      <c r="C54" s="149"/>
      <c r="D54" s="149"/>
      <c r="E54" s="131" t="s">
        <v>29</v>
      </c>
      <c r="F54" s="131"/>
      <c r="G54" s="132" t="str">
        <f>IF(SUM(G52:H53)=0,"",SUM(G52:H53))</f>
        <v/>
      </c>
      <c r="H54" s="133"/>
      <c r="I54" s="36" t="s">
        <v>10</v>
      </c>
      <c r="J54" s="132" t="str">
        <f>IF(G54="","",IF(SUMIF(S60:S63, "&lt;&gt;FALSE")=0,"",SUMIF(S60:S63, "&lt;&gt;FALSE")))</f>
        <v/>
      </c>
      <c r="K54" s="133"/>
      <c r="L54" s="36" t="s">
        <v>10</v>
      </c>
      <c r="M54" s="79"/>
      <c r="P54" s="76" t="s">
        <v>65</v>
      </c>
      <c r="Q54" s="7" t="b">
        <f>AND(O42=2,O46=TRUE,O47=FALSE,O48=FALSE,O49=TRUE,O50=FALSE)</f>
        <v>0</v>
      </c>
      <c r="R54" s="7">
        <v>50000</v>
      </c>
      <c r="S54" s="7" t="b">
        <f t="shared" si="1"/>
        <v>0</v>
      </c>
      <c r="Y54" s="55"/>
      <c r="Z54" s="55"/>
      <c r="AA54" s="55"/>
      <c r="AB54" s="55"/>
    </row>
    <row r="55" spans="2:31" ht="24" customHeight="1" x14ac:dyDescent="0.15">
      <c r="B55" s="148"/>
      <c r="C55" s="149"/>
      <c r="D55" s="150"/>
      <c r="E55" s="135" t="s">
        <v>41</v>
      </c>
      <c r="F55" s="135"/>
      <c r="G55" s="247"/>
      <c r="H55" s="199"/>
      <c r="I55" s="38" t="s">
        <v>10</v>
      </c>
      <c r="J55" s="138"/>
      <c r="K55" s="139"/>
      <c r="L55" s="140"/>
      <c r="M55" s="77"/>
      <c r="N55" s="60"/>
      <c r="P55" s="76" t="s">
        <v>67</v>
      </c>
      <c r="Q55" s="7" t="b">
        <f>AND(O42=2,O46=TRUE,O47=TRUE,O48=FALSE,O49=FALSE,O50=TRUE)</f>
        <v>0</v>
      </c>
      <c r="R55" s="7">
        <v>25000</v>
      </c>
      <c r="S55" s="7" t="b">
        <f t="shared" si="1"/>
        <v>0</v>
      </c>
      <c r="Y55" s="55"/>
      <c r="Z55" s="55"/>
      <c r="AA55" s="55"/>
      <c r="AB55" s="55"/>
      <c r="AD55" s="80"/>
      <c r="AE55" s="80"/>
    </row>
    <row r="56" spans="2:31" ht="24" customHeight="1" x14ac:dyDescent="0.15">
      <c r="B56" s="148"/>
      <c r="C56" s="149"/>
      <c r="D56" s="150"/>
      <c r="E56" s="142" t="s">
        <v>38</v>
      </c>
      <c r="F56" s="142"/>
      <c r="G56" s="248"/>
      <c r="H56" s="249"/>
      <c r="I56" s="34" t="s">
        <v>10</v>
      </c>
      <c r="J56" s="138"/>
      <c r="K56" s="139"/>
      <c r="L56" s="140"/>
      <c r="M56" s="77"/>
      <c r="N56" s="60"/>
      <c r="P56" s="76" t="s">
        <v>66</v>
      </c>
      <c r="Q56" s="7" t="b">
        <f>AND(O42=2,O46=TRUE,O47=FALSE,O48=TRUE,O49=FALSE=O50=TRUE)</f>
        <v>0</v>
      </c>
      <c r="R56" s="7">
        <v>75000</v>
      </c>
      <c r="S56" s="7" t="b">
        <f t="shared" si="1"/>
        <v>0</v>
      </c>
      <c r="Y56" s="55"/>
      <c r="Z56" s="55"/>
      <c r="AA56" s="55"/>
      <c r="AB56" s="55"/>
      <c r="AD56" s="80"/>
      <c r="AE56" s="80"/>
    </row>
    <row r="57" spans="2:31" ht="24" customHeight="1" thickBot="1" x14ac:dyDescent="0.2">
      <c r="B57" s="148"/>
      <c r="C57" s="149"/>
      <c r="D57" s="149"/>
      <c r="E57" s="181" t="s">
        <v>29</v>
      </c>
      <c r="F57" s="181"/>
      <c r="G57" s="182" t="str">
        <f>IF(SUM(G55:H56)=0,"",SUM(G55:H56))</f>
        <v/>
      </c>
      <c r="H57" s="183"/>
      <c r="I57" s="40" t="s">
        <v>10</v>
      </c>
      <c r="J57" s="182" t="str">
        <f>IF(G57="","",IF(SUMIF(S64:S67, "&lt;&gt;FALSE")=0,"",SUMIF(S64:S67, "&lt;&gt;FALSE")))</f>
        <v/>
      </c>
      <c r="K57" s="183"/>
      <c r="L57" s="40" t="s">
        <v>10</v>
      </c>
      <c r="M57" s="79"/>
      <c r="N57" s="81"/>
      <c r="P57" s="76" t="s">
        <v>80</v>
      </c>
      <c r="Q57" s="7" t="b">
        <f>AND(O42=2,O46=TRUE,O47=FALSE,O48=FALSE,O49=TRUE,O50=TRUE)</f>
        <v>0</v>
      </c>
      <c r="R57" s="7">
        <v>12000</v>
      </c>
      <c r="S57" s="7" t="b">
        <f t="shared" si="1"/>
        <v>0</v>
      </c>
      <c r="Y57" s="55"/>
      <c r="Z57" s="55"/>
      <c r="AA57" s="55"/>
      <c r="AB57" s="55"/>
      <c r="AD57" s="80"/>
      <c r="AE57" s="80"/>
    </row>
    <row r="58" spans="2:31" ht="24" customHeight="1" thickBot="1" x14ac:dyDescent="0.2">
      <c r="B58" s="155"/>
      <c r="C58" s="156"/>
      <c r="D58" s="156"/>
      <c r="E58" s="126" t="s">
        <v>44</v>
      </c>
      <c r="F58" s="127"/>
      <c r="G58" s="128" t="str">
        <f>IF(SUM(G51,G54,G57)=0,"",SUM(G51,G54,G57))</f>
        <v/>
      </c>
      <c r="H58" s="129"/>
      <c r="I58" s="41" t="s">
        <v>10</v>
      </c>
      <c r="J58" s="128" t="str">
        <f>IF(ROUNDDOWN(SUM(J51,J54,J57),-3)=0,"",ROUNDDOWN(SUM(J51,J54,J57),-3))</f>
        <v/>
      </c>
      <c r="K58" s="129"/>
      <c r="L58" s="42" t="s">
        <v>10</v>
      </c>
      <c r="M58" s="79"/>
      <c r="N58" s="81"/>
      <c r="Y58" s="55"/>
      <c r="Z58" s="55"/>
      <c r="AA58" s="55"/>
      <c r="AB58" s="55"/>
      <c r="AD58" s="80"/>
      <c r="AE58" s="80"/>
    </row>
    <row r="59" spans="2:31" ht="24" customHeight="1" x14ac:dyDescent="0.15">
      <c r="B59" s="145" t="s">
        <v>103</v>
      </c>
      <c r="C59" s="146"/>
      <c r="D59" s="146"/>
      <c r="E59" s="184" t="s">
        <v>48</v>
      </c>
      <c r="F59" s="185"/>
      <c r="G59" s="250"/>
      <c r="H59" s="193"/>
      <c r="I59" s="44" t="s">
        <v>10</v>
      </c>
      <c r="J59" s="193" t="str">
        <f>IF(SUMIF(S70:S71, "&lt;&gt;FALSE")=0,"",SUMIF(S70:S71, "&lt;&gt;FALSE"))</f>
        <v/>
      </c>
      <c r="K59" s="194"/>
      <c r="L59" s="44" t="s">
        <v>10</v>
      </c>
      <c r="M59" s="79"/>
      <c r="N59" s="81"/>
      <c r="P59" s="75" t="s">
        <v>97</v>
      </c>
      <c r="Q59" s="75" t="s">
        <v>95</v>
      </c>
      <c r="R59" s="76" t="s">
        <v>57</v>
      </c>
      <c r="S59" s="82" t="s">
        <v>51</v>
      </c>
      <c r="Y59" s="55"/>
      <c r="Z59" s="55"/>
      <c r="AA59" s="55"/>
      <c r="AB59" s="55"/>
      <c r="AD59" s="80"/>
      <c r="AE59" s="80"/>
    </row>
    <row r="60" spans="2:31" ht="24" customHeight="1" x14ac:dyDescent="0.15">
      <c r="B60" s="148"/>
      <c r="C60" s="149"/>
      <c r="D60" s="149"/>
      <c r="E60" s="189" t="s">
        <v>32</v>
      </c>
      <c r="F60" s="135"/>
      <c r="G60" s="247"/>
      <c r="H60" s="199"/>
      <c r="I60" s="38" t="s">
        <v>10</v>
      </c>
      <c r="J60" s="199" t="str">
        <f>IF(SUMIF(S72:S73, "&lt;&gt;FALSE")=0,"",SUMIF(S72:S73, "&lt;&gt;FALSE"))</f>
        <v/>
      </c>
      <c r="K60" s="200"/>
      <c r="L60" s="34" t="s">
        <v>10</v>
      </c>
      <c r="M60" s="77"/>
      <c r="N60" s="83" t="s">
        <v>111</v>
      </c>
      <c r="O60" s="84" t="b">
        <f>IF(SUM(G52:H53)&gt;=1, TRUE, FALSE)</f>
        <v>0</v>
      </c>
      <c r="P60" s="76" t="s">
        <v>68</v>
      </c>
      <c r="Q60" s="85" t="b">
        <f>AND(O42=1,O47=TRUE,O48=FALSE,O49=FALSE,O60=TRUE)</f>
        <v>0</v>
      </c>
      <c r="R60" s="7">
        <v>30000</v>
      </c>
      <c r="S60" s="7" t="b">
        <f>IF(Q60=TRUE,MIN(R60,ROUNDDOWN($G$54/2,0)))</f>
        <v>0</v>
      </c>
      <c r="Y60" s="55"/>
      <c r="Z60" s="55"/>
      <c r="AA60" s="55"/>
      <c r="AB60" s="55"/>
      <c r="AD60" s="80"/>
      <c r="AE60" s="80"/>
    </row>
    <row r="61" spans="2:31" ht="24" customHeight="1" x14ac:dyDescent="0.15">
      <c r="B61" s="148"/>
      <c r="C61" s="149"/>
      <c r="D61" s="149"/>
      <c r="E61" s="157" t="s">
        <v>33</v>
      </c>
      <c r="F61" s="158"/>
      <c r="G61" s="251"/>
      <c r="H61" s="195"/>
      <c r="I61" s="33" t="s">
        <v>10</v>
      </c>
      <c r="J61" s="195" t="str">
        <f>IF(SUMIF(S74:S75, "&lt;&gt;FALSE")=0,"",SUMIF(S74:S75, "&lt;&gt;FALSE"))</f>
        <v/>
      </c>
      <c r="K61" s="196"/>
      <c r="L61" s="45" t="s">
        <v>10</v>
      </c>
      <c r="M61" s="77"/>
      <c r="N61" s="86"/>
      <c r="O61" s="87"/>
      <c r="P61" s="76" t="s">
        <v>69</v>
      </c>
      <c r="Q61" s="85" t="b">
        <f>AND(O42=1,O47=FALSE,O48=TRUE,O49=FALSE,O60=TRUE)</f>
        <v>0</v>
      </c>
      <c r="R61" s="7">
        <v>75000</v>
      </c>
      <c r="S61" s="7" t="b">
        <f>IF(Q61=TRUE,MIN(R61,ROUNDDOWN($G$54/2,0)))</f>
        <v>0</v>
      </c>
      <c r="Y61" s="55"/>
      <c r="Z61" s="55"/>
      <c r="AA61" s="53"/>
      <c r="AB61" s="54"/>
      <c r="AC61" s="88"/>
      <c r="AD61" s="80"/>
      <c r="AE61" s="80"/>
    </row>
    <row r="62" spans="2:31" ht="24" customHeight="1" thickBot="1" x14ac:dyDescent="0.2">
      <c r="B62" s="148"/>
      <c r="C62" s="149"/>
      <c r="D62" s="149"/>
      <c r="E62" s="161" t="s">
        <v>47</v>
      </c>
      <c r="F62" s="162"/>
      <c r="G62" s="168"/>
      <c r="H62" s="169"/>
      <c r="I62" s="47" t="s">
        <v>10</v>
      </c>
      <c r="J62" s="197" t="str">
        <f>IF(SUMIF(S76:S77,"&lt;&gt;FALSE")=0,"",SUMIF(S76:S77, "&lt;&gt;FALSE"))</f>
        <v/>
      </c>
      <c r="K62" s="198"/>
      <c r="L62" s="48" t="s">
        <v>10</v>
      </c>
      <c r="M62" s="77"/>
      <c r="N62" s="86"/>
      <c r="O62" s="87"/>
      <c r="P62" s="76" t="s">
        <v>70</v>
      </c>
      <c r="Q62" s="89" t="b">
        <f>AND(O42=2,O47=TRUE,O48=FALSE,O49=FALSE,O60=TRUE)</f>
        <v>0</v>
      </c>
      <c r="R62" s="7">
        <v>15000</v>
      </c>
      <c r="S62" s="7" t="b">
        <f>IF(Q62=TRUE,MIN(R62,ROUNDDOWN($G$54/4,0)))</f>
        <v>0</v>
      </c>
      <c r="Y62" s="55"/>
      <c r="Z62" s="55"/>
      <c r="AA62" s="55"/>
      <c r="AB62" s="55"/>
      <c r="AC62" s="80"/>
      <c r="AD62" s="80"/>
      <c r="AE62" s="80"/>
    </row>
    <row r="63" spans="2:31" ht="24" customHeight="1" thickBot="1" x14ac:dyDescent="0.2">
      <c r="B63" s="155"/>
      <c r="C63" s="156"/>
      <c r="D63" s="156"/>
      <c r="E63" s="126" t="s">
        <v>42</v>
      </c>
      <c r="F63" s="127"/>
      <c r="G63" s="128" t="str">
        <f>IF(SUM(G59:H62)=0,"",SUM(G59:H62))</f>
        <v/>
      </c>
      <c r="H63" s="129"/>
      <c r="I63" s="41" t="s">
        <v>10</v>
      </c>
      <c r="J63" s="128" t="str">
        <f>IF(ROUNDDOWN(SUM(J59,J60,J61,J62),-3)=0,"",ROUNDDOWN(SUM(J59,J60,J61,J62),-3))</f>
        <v/>
      </c>
      <c r="K63" s="129"/>
      <c r="L63" s="42" t="s">
        <v>10</v>
      </c>
      <c r="M63" s="77"/>
      <c r="N63" s="90"/>
      <c r="O63" s="91"/>
      <c r="P63" s="76" t="s">
        <v>71</v>
      </c>
      <c r="Q63" s="89" t="b">
        <f>AND(O42=2,O47=FALSE,O48=TRUE,O49=FALSE,O60=TRUE)</f>
        <v>0</v>
      </c>
      <c r="R63" s="7">
        <v>37000</v>
      </c>
      <c r="S63" s="7" t="b">
        <f>IF(Q63=TRUE,MIN(R63,ROUNDDOWN($G$54/4,0)))</f>
        <v>0</v>
      </c>
      <c r="Y63" s="55"/>
      <c r="Z63" s="55"/>
      <c r="AA63" s="55"/>
      <c r="AB63" s="55"/>
      <c r="AC63" s="80"/>
      <c r="AD63" s="80"/>
      <c r="AE63" s="80"/>
    </row>
    <row r="64" spans="2:31" ht="24" customHeight="1" thickBot="1" x14ac:dyDescent="0.2">
      <c r="B64" s="145" t="s">
        <v>104</v>
      </c>
      <c r="C64" s="146"/>
      <c r="D64" s="146"/>
      <c r="E64" s="188" t="s">
        <v>35</v>
      </c>
      <c r="F64" s="188"/>
      <c r="G64" s="168"/>
      <c r="H64" s="169"/>
      <c r="I64" s="47" t="s">
        <v>10</v>
      </c>
      <c r="J64" s="168" t="str">
        <f>IF(SUMIF(S80:S81,"&lt;&gt;FALSE")=0,"",SUMIF(S80:S81, "&lt;&gt;FALSE"))</f>
        <v/>
      </c>
      <c r="K64" s="169"/>
      <c r="L64" s="47" t="s">
        <v>10</v>
      </c>
      <c r="M64" s="79"/>
      <c r="N64" s="83" t="s">
        <v>112</v>
      </c>
      <c r="O64" s="84" t="b">
        <f>IF(SUM(G55:H56)&gt;=1, TRUE, FALSE)</f>
        <v>0</v>
      </c>
      <c r="P64" s="76" t="s">
        <v>72</v>
      </c>
      <c r="Q64" s="85" t="b">
        <f>AND(O42=1,O47=TRUE,O48=FALSE,O49=FALSE,O64=TRUE)</f>
        <v>0</v>
      </c>
      <c r="R64" s="7">
        <v>30000</v>
      </c>
      <c r="S64" s="7" t="b">
        <f>IF(Q64=TRUE,MIN(R64,ROUNDDOWN($G$57/2,0)))</f>
        <v>0</v>
      </c>
      <c r="Y64" s="55"/>
      <c r="Z64" s="55"/>
      <c r="AA64" s="55"/>
      <c r="AB64" s="55"/>
      <c r="AC64" s="80"/>
      <c r="AD64" s="80"/>
      <c r="AE64" s="80"/>
    </row>
    <row r="65" spans="2:31" ht="24" customHeight="1" thickBot="1" x14ac:dyDescent="0.2">
      <c r="B65" s="155"/>
      <c r="C65" s="156"/>
      <c r="D65" s="156"/>
      <c r="E65" s="126" t="s">
        <v>43</v>
      </c>
      <c r="F65" s="127"/>
      <c r="G65" s="128" t="str">
        <f>IF(SUM(G64)=0,"",SUM(G64))</f>
        <v/>
      </c>
      <c r="H65" s="129"/>
      <c r="I65" s="41" t="s">
        <v>10</v>
      </c>
      <c r="J65" s="128" t="str">
        <f>IF(ROUNDDOWN(SUM(J64),-3)=0,"",ROUNDDOWN(SUM(J64),-3))</f>
        <v/>
      </c>
      <c r="K65" s="129"/>
      <c r="L65" s="42" t="s">
        <v>10</v>
      </c>
      <c r="M65" s="77"/>
      <c r="N65" s="92"/>
      <c r="O65" s="87"/>
      <c r="P65" s="76" t="s">
        <v>73</v>
      </c>
      <c r="Q65" s="85" t="b">
        <f>AND(O42=1,O47=FALSE,O48=TRUE,O49=FALSE,O64=TRUE)</f>
        <v>0</v>
      </c>
      <c r="R65" s="7">
        <v>75000</v>
      </c>
      <c r="S65" s="7" t="b">
        <f>IF(Q65=TRUE,MIN(R65,ROUNDDOWN($G$57/2,0)))</f>
        <v>0</v>
      </c>
      <c r="Y65" s="55"/>
      <c r="Z65" s="55"/>
      <c r="AA65" s="55"/>
      <c r="AB65" s="55"/>
      <c r="AC65" s="93"/>
      <c r="AD65" s="88"/>
      <c r="AE65" s="80"/>
    </row>
    <row r="66" spans="2:31" ht="24" customHeight="1" x14ac:dyDescent="0.15">
      <c r="B66" s="145" t="s">
        <v>100</v>
      </c>
      <c r="C66" s="146"/>
      <c r="D66" s="147"/>
      <c r="E66" s="134" t="s">
        <v>39</v>
      </c>
      <c r="F66" s="135"/>
      <c r="G66" s="247"/>
      <c r="H66" s="199"/>
      <c r="I66" s="38" t="s">
        <v>10</v>
      </c>
      <c r="J66" s="138"/>
      <c r="K66" s="139"/>
      <c r="L66" s="140"/>
      <c r="M66" s="79"/>
      <c r="N66" s="92"/>
      <c r="O66" s="87"/>
      <c r="P66" s="76" t="s">
        <v>74</v>
      </c>
      <c r="Q66" s="89" t="b">
        <f>AND(O42=2,O47=TRUE,O48=FALSE,O49=FALSE,O64=TRUE)</f>
        <v>0</v>
      </c>
      <c r="R66" s="7">
        <v>15000</v>
      </c>
      <c r="S66" s="7" t="b">
        <f>IF(Q66=TRUE,MIN(R66,ROUNDDOWN($G$57/4,0)))</f>
        <v>0</v>
      </c>
      <c r="Y66" s="55"/>
      <c r="Z66" s="55"/>
      <c r="AA66" s="55"/>
      <c r="AB66" s="55"/>
      <c r="AC66" s="88"/>
      <c r="AD66" s="80"/>
      <c r="AE66" s="80"/>
    </row>
    <row r="67" spans="2:31" ht="24" customHeight="1" x14ac:dyDescent="0.15">
      <c r="B67" s="148"/>
      <c r="C67" s="149"/>
      <c r="D67" s="150"/>
      <c r="E67" s="141" t="s">
        <v>40</v>
      </c>
      <c r="F67" s="142"/>
      <c r="G67" s="248"/>
      <c r="H67" s="249"/>
      <c r="I67" s="34" t="s">
        <v>10</v>
      </c>
      <c r="J67" s="138"/>
      <c r="K67" s="139"/>
      <c r="L67" s="140"/>
      <c r="M67" s="79"/>
      <c r="N67" s="90"/>
      <c r="O67" s="91"/>
      <c r="P67" s="76" t="s">
        <v>75</v>
      </c>
      <c r="Q67" s="89" t="b">
        <f>AND(O42=2,O47=FALSE,O48=TRUE,O49=FALSE,O64=TRUE)</f>
        <v>0</v>
      </c>
      <c r="R67" s="7">
        <v>37000</v>
      </c>
      <c r="S67" s="7" t="b">
        <f>IF(Q67=TRUE,MIN(R67,ROUNDDOWN($G$57/4,0)))</f>
        <v>0</v>
      </c>
      <c r="Y67" s="55"/>
      <c r="Z67" s="55"/>
      <c r="AA67" s="55"/>
      <c r="AB67" s="55"/>
      <c r="AC67" s="88"/>
      <c r="AD67" s="80"/>
      <c r="AE67" s="80"/>
    </row>
    <row r="68" spans="2:31" ht="24" customHeight="1" x14ac:dyDescent="0.15">
      <c r="B68" s="148"/>
      <c r="C68" s="149"/>
      <c r="D68" s="150"/>
      <c r="E68" s="130" t="s">
        <v>29</v>
      </c>
      <c r="F68" s="131"/>
      <c r="G68" s="132" t="str">
        <f>IF(SUM(G66:H67)=0,"",SUM(G66:H67))</f>
        <v/>
      </c>
      <c r="H68" s="133"/>
      <c r="I68" s="36" t="s">
        <v>10</v>
      </c>
      <c r="J68" s="132" t="str">
        <f>IF(G68="","",IF(SUMIF(S84:S85, "&lt;&gt;FALSE")=0,"",SUMIF(S84:S85, "&lt;&gt;FALSE")))</f>
        <v/>
      </c>
      <c r="K68" s="133"/>
      <c r="L68" s="36" t="s">
        <v>10</v>
      </c>
      <c r="M68" s="72"/>
      <c r="N68" s="81"/>
      <c r="Y68" s="55"/>
      <c r="Z68" s="55"/>
      <c r="AA68" s="55"/>
      <c r="AB68" s="55"/>
      <c r="AC68" s="93"/>
      <c r="AD68" s="80"/>
      <c r="AE68" s="80"/>
    </row>
    <row r="69" spans="2:31" ht="24" customHeight="1" x14ac:dyDescent="0.15">
      <c r="B69" s="148"/>
      <c r="C69" s="149"/>
      <c r="D69" s="150"/>
      <c r="E69" s="134" t="s">
        <v>41</v>
      </c>
      <c r="F69" s="135"/>
      <c r="G69" s="247"/>
      <c r="H69" s="199"/>
      <c r="I69" s="38" t="s">
        <v>10</v>
      </c>
      <c r="J69" s="138"/>
      <c r="K69" s="139"/>
      <c r="L69" s="140"/>
      <c r="N69" s="81"/>
      <c r="P69" s="75" t="s">
        <v>98</v>
      </c>
      <c r="Q69" s="75" t="s">
        <v>95</v>
      </c>
      <c r="R69" s="76" t="s">
        <v>57</v>
      </c>
      <c r="S69" s="75" t="s">
        <v>51</v>
      </c>
      <c r="Y69" s="55"/>
      <c r="Z69" s="55"/>
      <c r="AA69" s="55"/>
      <c r="AB69" s="55"/>
    </row>
    <row r="70" spans="2:31" ht="24" customHeight="1" x14ac:dyDescent="0.15">
      <c r="B70" s="148"/>
      <c r="C70" s="149"/>
      <c r="D70" s="150"/>
      <c r="E70" s="141" t="s">
        <v>38</v>
      </c>
      <c r="F70" s="142"/>
      <c r="G70" s="248"/>
      <c r="H70" s="249"/>
      <c r="I70" s="34" t="s">
        <v>10</v>
      </c>
      <c r="J70" s="138"/>
      <c r="K70" s="139"/>
      <c r="L70" s="140"/>
      <c r="N70" s="83" t="s">
        <v>78</v>
      </c>
      <c r="O70" s="84" t="b">
        <f>IF(G59&gt;=1, TRUE, FALSE)</f>
        <v>0</v>
      </c>
      <c r="P70" s="94" t="s">
        <v>85</v>
      </c>
      <c r="Q70" s="95" t="b">
        <f>AND(O42=1,O70=TRUE)</f>
        <v>0</v>
      </c>
      <c r="R70" s="7">
        <v>30000</v>
      </c>
      <c r="S70" s="7" t="b">
        <f>IF(Q70=TRUE,MIN(R70,ROUNDDOWN($G$59/2,0)))</f>
        <v>0</v>
      </c>
      <c r="Y70" s="55"/>
      <c r="Z70" s="55"/>
      <c r="AA70" s="55"/>
      <c r="AB70" s="55"/>
    </row>
    <row r="71" spans="2:31" ht="24" customHeight="1" thickBot="1" x14ac:dyDescent="0.2">
      <c r="B71" s="148"/>
      <c r="C71" s="149"/>
      <c r="D71" s="150"/>
      <c r="E71" s="180" t="s">
        <v>29</v>
      </c>
      <c r="F71" s="181"/>
      <c r="G71" s="182" t="str">
        <f>IF(SUM(G69:H70)=0,"",SUM(G69:H70))</f>
        <v/>
      </c>
      <c r="H71" s="183"/>
      <c r="I71" s="40" t="s">
        <v>10</v>
      </c>
      <c r="J71" s="132" t="str">
        <f>IF(G71="","",IF(SUMIF(S86:S87, "&lt;&gt;FALSE")=0,"",SUMIF(S86:S87, "&lt;&gt;FALSE")))</f>
        <v/>
      </c>
      <c r="K71" s="133"/>
      <c r="L71" s="40" t="s">
        <v>10</v>
      </c>
      <c r="N71" s="96"/>
      <c r="O71" s="91"/>
      <c r="P71" s="94" t="s">
        <v>86</v>
      </c>
      <c r="Q71" s="7" t="b">
        <f>AND(O42=2,O70=TRUE)</f>
        <v>0</v>
      </c>
      <c r="R71" s="7">
        <v>15000</v>
      </c>
      <c r="S71" s="7" t="b">
        <f>IF(Q71=TRUE,MIN(R71,ROUNDDOWN($G$59/4,0)))</f>
        <v>0</v>
      </c>
      <c r="Y71" s="55"/>
      <c r="Z71" s="55"/>
      <c r="AA71" s="55"/>
      <c r="AB71" s="55"/>
    </row>
    <row r="72" spans="2:31" ht="24" customHeight="1" thickBot="1" x14ac:dyDescent="0.2">
      <c r="B72" s="148"/>
      <c r="C72" s="149"/>
      <c r="D72" s="150"/>
      <c r="E72" s="126" t="s">
        <v>105</v>
      </c>
      <c r="F72" s="127"/>
      <c r="G72" s="128" t="str">
        <f>IF(SUM(G68,G71)=0,"",SUM(G68,G71))</f>
        <v/>
      </c>
      <c r="H72" s="129"/>
      <c r="I72" s="41" t="s">
        <v>10</v>
      </c>
      <c r="J72" s="128" t="str">
        <f>IF(ROUNDDOWN(SUM(J68,J71),-3)=0,"",ROUNDDOWN(SUM(J68,J71),-3))</f>
        <v/>
      </c>
      <c r="K72" s="129"/>
      <c r="L72" s="42" t="s">
        <v>10</v>
      </c>
      <c r="N72" s="83" t="s">
        <v>81</v>
      </c>
      <c r="O72" s="84" t="b">
        <f>IF(G60&gt;=1, TRUE, FALSE)</f>
        <v>0</v>
      </c>
      <c r="P72" s="75" t="s">
        <v>88</v>
      </c>
      <c r="Q72" s="7" t="b">
        <f>AND(O42=1,O72=TRUE)</f>
        <v>0</v>
      </c>
      <c r="R72" s="7">
        <v>50000</v>
      </c>
      <c r="S72" s="7" t="b">
        <f>IF(Q72=TRUE,MIN(R72,ROUNDDOWN($G$60/2,0)))</f>
        <v>0</v>
      </c>
      <c r="Y72" s="55"/>
      <c r="Z72" s="55"/>
      <c r="AA72" s="55"/>
      <c r="AB72" s="55"/>
    </row>
    <row r="73" spans="2:31" ht="24" customHeight="1" thickBot="1" x14ac:dyDescent="0.2">
      <c r="B73" s="165" t="s">
        <v>34</v>
      </c>
      <c r="C73" s="166"/>
      <c r="D73" s="166"/>
      <c r="E73" s="166"/>
      <c r="F73" s="167"/>
      <c r="G73" s="190" t="str">
        <f>IF(SUM(G58,G63,G65,G72)=0,"",SUM(G58,G63,G65,G72))</f>
        <v/>
      </c>
      <c r="H73" s="190"/>
      <c r="I73" s="41" t="s">
        <v>10</v>
      </c>
      <c r="J73" s="190" t="str">
        <f>IF(ROUNDDOWN(SUM(J58,J63,J65,J72),-3)=0,"",ROUNDDOWN(SUM(J58,J63,J65,J72),-3))</f>
        <v/>
      </c>
      <c r="K73" s="190"/>
      <c r="L73" s="42" t="s">
        <v>10</v>
      </c>
      <c r="N73" s="96"/>
      <c r="O73" s="91"/>
      <c r="P73" s="75" t="s">
        <v>87</v>
      </c>
      <c r="Q73" s="7" t="b">
        <f>AND(O42=2,O72=TRUE)</f>
        <v>0</v>
      </c>
      <c r="R73" s="7">
        <v>25000</v>
      </c>
      <c r="S73" s="7" t="b">
        <f>IF(Q73=TRUE,MIN(R73,ROUNDDOWN($G$60/4,0)))</f>
        <v>0</v>
      </c>
      <c r="Y73" s="55"/>
      <c r="Z73" s="55"/>
      <c r="AA73" s="55"/>
      <c r="AB73" s="55"/>
    </row>
    <row r="74" spans="2:31" ht="14.1" customHeight="1" x14ac:dyDescent="0.15">
      <c r="B74" s="151" t="s">
        <v>37</v>
      </c>
      <c r="C74" s="151"/>
      <c r="D74" s="151"/>
      <c r="E74" s="151"/>
      <c r="F74" s="151"/>
      <c r="G74" s="151"/>
      <c r="H74" s="151"/>
      <c r="I74" s="151"/>
      <c r="J74" s="151"/>
      <c r="K74" s="151"/>
      <c r="L74" s="151"/>
      <c r="N74" s="83" t="s">
        <v>82</v>
      </c>
      <c r="O74" s="84" t="b">
        <f>IF(G61&gt;=1, TRUE, FALSE)</f>
        <v>0</v>
      </c>
      <c r="P74" s="75" t="s">
        <v>89</v>
      </c>
      <c r="Q74" s="7" t="b">
        <f>AND(O42=1,O74=TRUE)</f>
        <v>0</v>
      </c>
      <c r="R74" s="7">
        <v>50000</v>
      </c>
      <c r="S74" s="7" t="b">
        <f>IF(Q74=TRUE,MIN(R74,ROUNDDOWN($G$61/2,0)))</f>
        <v>0</v>
      </c>
      <c r="Y74" s="55"/>
      <c r="Z74" s="55"/>
      <c r="AA74" s="55"/>
      <c r="AB74" s="55"/>
    </row>
    <row r="75" spans="2:31" ht="24.6" customHeight="1" x14ac:dyDescent="0.15">
      <c r="N75" s="96"/>
      <c r="O75" s="91"/>
      <c r="P75" s="75" t="s">
        <v>90</v>
      </c>
      <c r="Q75" s="7" t="b">
        <f>AND(O42=2,O74=TRUE)</f>
        <v>0</v>
      </c>
      <c r="R75" s="7">
        <v>25000</v>
      </c>
      <c r="S75" s="7" t="b">
        <f>IF(Q75=TRUE,MIN(R75,ROUNDDOWN($G$61/4,0)))</f>
        <v>0</v>
      </c>
      <c r="Y75" s="55"/>
      <c r="Z75" s="55"/>
      <c r="AA75" s="55"/>
      <c r="AB75" s="55"/>
    </row>
    <row r="76" spans="2:31" ht="24.6" customHeight="1" x14ac:dyDescent="0.15">
      <c r="N76" s="83" t="s">
        <v>83</v>
      </c>
      <c r="O76" s="84" t="b">
        <f>IF(G62&gt;=1, TRUE, FALSE)</f>
        <v>0</v>
      </c>
      <c r="P76" s="75" t="s">
        <v>91</v>
      </c>
      <c r="Q76" s="7" t="b">
        <f>AND(O42=1,O76=TRUE)</f>
        <v>0</v>
      </c>
      <c r="R76" s="7">
        <v>50000</v>
      </c>
      <c r="S76" s="7" t="b">
        <f>IF(Q76=TRUE,MIN(R76,ROUNDDOWN($G$62/2,0)))</f>
        <v>0</v>
      </c>
      <c r="Y76" s="55"/>
      <c r="Z76" s="55"/>
      <c r="AA76" s="55"/>
      <c r="AB76" s="55"/>
    </row>
    <row r="77" spans="2:31" ht="24.6" customHeight="1" x14ac:dyDescent="0.15">
      <c r="N77" s="96"/>
      <c r="O77" s="91"/>
      <c r="P77" s="75" t="s">
        <v>92</v>
      </c>
      <c r="Q77" s="7" t="b">
        <f>AND(O42=2,O76=TRUE)</f>
        <v>0</v>
      </c>
      <c r="R77" s="7">
        <v>25000</v>
      </c>
      <c r="S77" s="7" t="b">
        <f>IF(Q77=TRUE,MIN(R77,ROUNDDOWN($G$62/4,0)))</f>
        <v>0</v>
      </c>
      <c r="Y77" s="55"/>
      <c r="Z77" s="55"/>
      <c r="AA77" s="55"/>
      <c r="AB77" s="55"/>
    </row>
    <row r="78" spans="2:31" ht="24.6" customHeight="1" x14ac:dyDescent="0.15">
      <c r="Y78" s="55"/>
      <c r="Z78" s="55"/>
      <c r="AA78" s="55"/>
      <c r="AB78" s="55"/>
    </row>
    <row r="79" spans="2:31" ht="24.6" customHeight="1" x14ac:dyDescent="0.15">
      <c r="P79" s="75" t="s">
        <v>99</v>
      </c>
      <c r="Q79" s="75" t="s">
        <v>95</v>
      </c>
      <c r="R79" s="76" t="s">
        <v>57</v>
      </c>
      <c r="S79" s="75" t="s">
        <v>51</v>
      </c>
      <c r="Y79" s="55"/>
      <c r="Z79" s="55"/>
      <c r="AA79" s="55"/>
      <c r="AB79" s="55"/>
    </row>
    <row r="80" spans="2:31" ht="24.6" customHeight="1" x14ac:dyDescent="0.15">
      <c r="N80" s="83" t="s">
        <v>84</v>
      </c>
      <c r="O80" s="84" t="b">
        <f>IF(G64&gt;=1, TRUE, FALSE)</f>
        <v>0</v>
      </c>
      <c r="P80" s="97" t="s">
        <v>93</v>
      </c>
      <c r="Q80" s="7" t="b">
        <f>AND(O42=1,O80=TRUE)</f>
        <v>0</v>
      </c>
      <c r="R80" s="7">
        <v>200000</v>
      </c>
      <c r="S80" s="7" t="b">
        <f>IF(Q80=TRUE,MIN(R80,ROUNDDOWN($G$64/2,0)))</f>
        <v>0</v>
      </c>
      <c r="Y80" s="55"/>
      <c r="Z80" s="55"/>
      <c r="AA80" s="55"/>
      <c r="AB80" s="55"/>
    </row>
    <row r="81" spans="14:28" ht="24.6" customHeight="1" x14ac:dyDescent="0.15">
      <c r="N81" s="90"/>
      <c r="O81" s="91"/>
      <c r="P81" s="97" t="s">
        <v>94</v>
      </c>
      <c r="Q81" s="7" t="b">
        <f>AND(O42=2,O80=TRUE)</f>
        <v>0</v>
      </c>
      <c r="R81" s="7">
        <v>100000</v>
      </c>
      <c r="S81" s="7" t="b">
        <f>IF(Q81=TRUE,MIN(R81,ROUNDDOWN($G$64/4,0)))</f>
        <v>0</v>
      </c>
      <c r="Y81" s="55"/>
      <c r="Z81" s="55"/>
      <c r="AA81" s="55"/>
      <c r="AB81" s="55"/>
    </row>
    <row r="82" spans="14:28" ht="24.6" customHeight="1" x14ac:dyDescent="0.15">
      <c r="N82" s="53"/>
      <c r="Y82" s="55"/>
      <c r="Z82" s="55"/>
      <c r="AA82" s="55"/>
      <c r="AB82" s="55"/>
    </row>
    <row r="83" spans="14:28" ht="24.6" customHeight="1" x14ac:dyDescent="0.15">
      <c r="P83" s="75" t="s">
        <v>106</v>
      </c>
      <c r="Q83" s="75" t="s">
        <v>95</v>
      </c>
      <c r="R83" s="76" t="s">
        <v>57</v>
      </c>
      <c r="S83" s="82" t="s">
        <v>51</v>
      </c>
      <c r="Y83" s="55"/>
      <c r="Z83" s="55"/>
      <c r="AA83" s="55"/>
      <c r="AB83" s="55"/>
    </row>
    <row r="84" spans="14:28" ht="24.6" customHeight="1" x14ac:dyDescent="0.15">
      <c r="N84" s="83" t="s">
        <v>113</v>
      </c>
      <c r="O84" s="84" t="b">
        <f>IF(SUM(G66:H67)&gt;=1, TRUE, FALSE)</f>
        <v>0</v>
      </c>
      <c r="P84" s="76" t="s">
        <v>107</v>
      </c>
      <c r="Q84" s="85" t="b">
        <f>AND(O42=1,O84=TRUE)</f>
        <v>0</v>
      </c>
      <c r="R84" s="7">
        <v>75000</v>
      </c>
      <c r="S84" s="7" t="b">
        <f>IF(Q84=TRUE,MIN(R84,ROUNDDOWN($G$68/2,0)))</f>
        <v>0</v>
      </c>
      <c r="Y84" s="55"/>
      <c r="Z84" s="55"/>
      <c r="AA84" s="55"/>
      <c r="AB84" s="55"/>
    </row>
    <row r="85" spans="14:28" ht="24.6" customHeight="1" x14ac:dyDescent="0.15">
      <c r="N85" s="86"/>
      <c r="O85" s="87"/>
      <c r="P85" s="76" t="s">
        <v>108</v>
      </c>
      <c r="Q85" s="89" t="b">
        <f>AND(O42=2,O84=TRUE)</f>
        <v>0</v>
      </c>
      <c r="R85" s="7">
        <v>37000</v>
      </c>
      <c r="S85" s="7" t="b">
        <f>IF(Q85=TRUE,MIN(R85,ROUNDDOWN($G$68/4,0)))</f>
        <v>0</v>
      </c>
      <c r="Y85" s="55"/>
      <c r="Z85" s="55"/>
      <c r="AA85" s="55"/>
      <c r="AB85" s="55"/>
    </row>
    <row r="86" spans="14:28" ht="24.6" customHeight="1" x14ac:dyDescent="0.15">
      <c r="N86" s="83" t="s">
        <v>114</v>
      </c>
      <c r="O86" s="84" t="b">
        <f>IF(SUM(G69:H70)&gt;=1, TRUE, FALSE)</f>
        <v>0</v>
      </c>
      <c r="P86" s="76" t="s">
        <v>109</v>
      </c>
      <c r="Q86" s="85" t="b">
        <f>AND(O42=1,O84=TRUE)</f>
        <v>0</v>
      </c>
      <c r="R86" s="7">
        <v>75000</v>
      </c>
      <c r="S86" s="7" t="b">
        <f>IF(Q86=TRUE,MIN(R86,ROUNDDOWN($G$71/2,0)))</f>
        <v>0</v>
      </c>
      <c r="Y86" s="55"/>
      <c r="Z86" s="55"/>
      <c r="AA86" s="55"/>
      <c r="AB86" s="55"/>
    </row>
    <row r="87" spans="14:28" ht="24.6" customHeight="1" x14ac:dyDescent="0.15">
      <c r="N87" s="90"/>
      <c r="O87" s="91"/>
      <c r="P87" s="76" t="s">
        <v>110</v>
      </c>
      <c r="Q87" s="89" t="b">
        <f>AND(O42=2,O84=TRUE)</f>
        <v>0</v>
      </c>
      <c r="R87" s="7">
        <v>37000</v>
      </c>
      <c r="S87" s="7" t="b">
        <f>IF(Q87=TRUE,MIN(R87,ROUNDDOWN($G$71/4,0)))</f>
        <v>0</v>
      </c>
      <c r="Y87" s="55"/>
      <c r="Z87" s="55"/>
      <c r="AA87" s="55"/>
      <c r="AB87" s="55"/>
    </row>
    <row r="88" spans="14:28" ht="24.6" customHeight="1" x14ac:dyDescent="0.15"/>
    <row r="89" spans="14:28" ht="24.6" customHeight="1" x14ac:dyDescent="0.15"/>
    <row r="90" spans="14:28" ht="24.6" customHeight="1" x14ac:dyDescent="0.15"/>
    <row r="91" spans="14:28" ht="24.6" customHeight="1" x14ac:dyDescent="0.15"/>
    <row r="92" spans="14:28" ht="24.6" customHeight="1" x14ac:dyDescent="0.15"/>
    <row r="93" spans="14:28" ht="24.6" customHeight="1" x14ac:dyDescent="0.15"/>
    <row r="94" spans="14:28" ht="24.6" customHeight="1" x14ac:dyDescent="0.15"/>
    <row r="95" spans="14:28" ht="24.6" customHeight="1" x14ac:dyDescent="0.15"/>
    <row r="96" spans="14:28" ht="24.6" customHeight="1" x14ac:dyDescent="0.15"/>
    <row r="97" ht="24.6" customHeight="1" x14ac:dyDescent="0.15"/>
    <row r="98" ht="24.6" customHeight="1" x14ac:dyDescent="0.15"/>
    <row r="99" ht="24.6" customHeight="1" x14ac:dyDescent="0.15"/>
    <row r="100" ht="24.6" customHeight="1" x14ac:dyDescent="0.15"/>
    <row r="101" ht="24.6" customHeight="1" x14ac:dyDescent="0.15"/>
    <row r="102" ht="24.6" customHeight="1" x14ac:dyDescent="0.15"/>
    <row r="103" ht="24.6" customHeight="1" x14ac:dyDescent="0.15"/>
    <row r="104" ht="24.6" customHeight="1" x14ac:dyDescent="0.15"/>
    <row r="105" ht="24.6" customHeight="1" x14ac:dyDescent="0.15"/>
    <row r="106" ht="24.6" customHeight="1" x14ac:dyDescent="0.15"/>
    <row r="107" ht="24.6" customHeight="1" x14ac:dyDescent="0.15"/>
    <row r="108" ht="24.6" customHeight="1" x14ac:dyDescent="0.15"/>
    <row r="109" ht="24.6" customHeight="1" x14ac:dyDescent="0.15"/>
    <row r="110" ht="24.6" customHeight="1" x14ac:dyDescent="0.15"/>
    <row r="111" ht="24.6" customHeight="1" x14ac:dyDescent="0.15"/>
    <row r="112" ht="24.6" customHeight="1" x14ac:dyDescent="0.15"/>
    <row r="113" ht="24.6" customHeight="1" x14ac:dyDescent="0.15"/>
    <row r="114" ht="24.6" customHeight="1" x14ac:dyDescent="0.15"/>
    <row r="115" ht="24.6" customHeight="1" x14ac:dyDescent="0.15"/>
    <row r="116" ht="24.6" customHeight="1" x14ac:dyDescent="0.15"/>
    <row r="117" ht="24.6" customHeight="1" x14ac:dyDescent="0.15"/>
    <row r="118" ht="24.6" customHeight="1" x14ac:dyDescent="0.15"/>
    <row r="119" ht="24.6" customHeight="1" x14ac:dyDescent="0.15"/>
    <row r="120" ht="24.6" customHeight="1" x14ac:dyDescent="0.15"/>
    <row r="121" ht="24.6" customHeight="1" x14ac:dyDescent="0.15"/>
    <row r="122" ht="24.6" customHeight="1" x14ac:dyDescent="0.15"/>
    <row r="123" ht="24.6" customHeight="1" x14ac:dyDescent="0.15"/>
    <row r="124" ht="24.6" customHeight="1" x14ac:dyDescent="0.15"/>
    <row r="125" ht="24.6" customHeight="1" x14ac:dyDescent="0.15"/>
    <row r="126" ht="24.6" customHeight="1" x14ac:dyDescent="0.15"/>
    <row r="127" ht="24.6" customHeight="1" x14ac:dyDescent="0.15"/>
    <row r="128" ht="24.6" customHeight="1" x14ac:dyDescent="0.15"/>
    <row r="129" ht="24.6" customHeight="1" x14ac:dyDescent="0.15"/>
    <row r="130" ht="24.6" customHeight="1" x14ac:dyDescent="0.15"/>
    <row r="131" ht="24.6" customHeight="1" x14ac:dyDescent="0.15"/>
    <row r="132" ht="24.6" customHeight="1" x14ac:dyDescent="0.15"/>
    <row r="133" ht="24.6" customHeight="1" x14ac:dyDescent="0.15"/>
    <row r="134" ht="24.6" customHeight="1" x14ac:dyDescent="0.15"/>
    <row r="135" ht="24.6" customHeight="1" x14ac:dyDescent="0.15"/>
    <row r="136" ht="24.6" customHeight="1" x14ac:dyDescent="0.15"/>
    <row r="137" ht="24.6" customHeight="1" x14ac:dyDescent="0.15"/>
    <row r="138" ht="24.6" customHeight="1" x14ac:dyDescent="0.15"/>
    <row r="139" ht="24.6" customHeight="1" x14ac:dyDescent="0.15"/>
    <row r="140" ht="24.6" customHeight="1" x14ac:dyDescent="0.15"/>
    <row r="141" ht="24.6" customHeight="1" x14ac:dyDescent="0.15"/>
    <row r="142" ht="24.6" customHeight="1" x14ac:dyDescent="0.15"/>
    <row r="143" ht="24.6" customHeight="1" x14ac:dyDescent="0.15"/>
    <row r="144" ht="24.6" customHeight="1" x14ac:dyDescent="0.15"/>
    <row r="145" ht="24.6" customHeight="1" x14ac:dyDescent="0.15"/>
    <row r="146" ht="24.6" customHeight="1" x14ac:dyDescent="0.15"/>
    <row r="147" ht="24.6" customHeight="1" x14ac:dyDescent="0.15"/>
    <row r="148" ht="24.6" customHeight="1" x14ac:dyDescent="0.15"/>
    <row r="149" ht="24.6" customHeight="1" x14ac:dyDescent="0.15"/>
    <row r="150" ht="24.6" customHeight="1" x14ac:dyDescent="0.15"/>
    <row r="151" ht="24.6" customHeight="1" x14ac:dyDescent="0.15"/>
    <row r="152" ht="24.6" customHeight="1" x14ac:dyDescent="0.15"/>
    <row r="153" ht="24.6" customHeight="1" x14ac:dyDescent="0.15"/>
    <row r="154" ht="24.6" customHeight="1" x14ac:dyDescent="0.15"/>
    <row r="155" ht="24.6" customHeight="1" x14ac:dyDescent="0.15"/>
    <row r="156" ht="24.6" customHeight="1" x14ac:dyDescent="0.15"/>
    <row r="157" ht="24.6" customHeight="1" x14ac:dyDescent="0.15"/>
    <row r="158" ht="24.6" customHeight="1" x14ac:dyDescent="0.15"/>
    <row r="159" ht="24.6" customHeight="1" x14ac:dyDescent="0.15"/>
    <row r="160" ht="24.6" customHeight="1" x14ac:dyDescent="0.15"/>
    <row r="161" ht="24.6" customHeight="1" x14ac:dyDescent="0.15"/>
    <row r="162" ht="24.6" customHeight="1" x14ac:dyDescent="0.15"/>
    <row r="163" ht="24.6" customHeight="1" x14ac:dyDescent="0.15"/>
    <row r="164" ht="24.6" customHeight="1" x14ac:dyDescent="0.15"/>
    <row r="165" ht="24.6" customHeight="1" x14ac:dyDescent="0.15"/>
    <row r="166" ht="24.6" customHeight="1" x14ac:dyDescent="0.15"/>
    <row r="167" ht="24.6" customHeight="1" x14ac:dyDescent="0.15"/>
    <row r="168" ht="24.6" customHeight="1" x14ac:dyDescent="0.15"/>
  </sheetData>
  <sheetProtection algorithmName="SHA-512" hashValue="msGvaOS1ZF8Tc0AaPTZMUG7ViQtwGjHNnSmRf891UXpsSc9sGNGYQRBJCZdmMUOeyVDnFoM2VhWMm5/tnBtZmg==" saltValue="Alm8yfjKB8oPTqmPpt6fWQ==" spinCount="100000" sheet="1" objects="1" scenarios="1"/>
  <mergeCells count="120">
    <mergeCell ref="B73:F73"/>
    <mergeCell ref="G73:H73"/>
    <mergeCell ref="J73:K73"/>
    <mergeCell ref="B74:L74"/>
    <mergeCell ref="E71:F71"/>
    <mergeCell ref="G71:H71"/>
    <mergeCell ref="J71:K71"/>
    <mergeCell ref="E72:F72"/>
    <mergeCell ref="G72:H72"/>
    <mergeCell ref="J72:K72"/>
    <mergeCell ref="A3:L3"/>
    <mergeCell ref="B6:C6"/>
    <mergeCell ref="D6:F6"/>
    <mergeCell ref="I6:K6"/>
    <mergeCell ref="B7:C7"/>
    <mergeCell ref="D7:G7"/>
    <mergeCell ref="I7:K7"/>
    <mergeCell ref="B17:L17"/>
    <mergeCell ref="B8:C8"/>
    <mergeCell ref="D8:G8"/>
    <mergeCell ref="I8:L8"/>
    <mergeCell ref="B9:C9"/>
    <mergeCell ref="D9:G9"/>
    <mergeCell ref="I9:L9"/>
    <mergeCell ref="C10:L10"/>
    <mergeCell ref="B13:L13"/>
    <mergeCell ref="B14:L14"/>
    <mergeCell ref="B15:L15"/>
    <mergeCell ref="B16:L16"/>
    <mergeCell ref="B36:L36"/>
    <mergeCell ref="B18:L18"/>
    <mergeCell ref="B19:L19"/>
    <mergeCell ref="B20:L21"/>
    <mergeCell ref="B22:L22"/>
    <mergeCell ref="B23:L24"/>
    <mergeCell ref="B25:L25"/>
    <mergeCell ref="B26:L27"/>
    <mergeCell ref="B28:L28"/>
    <mergeCell ref="B29:L30"/>
    <mergeCell ref="B34:L34"/>
    <mergeCell ref="B35:L35"/>
    <mergeCell ref="B37:L37"/>
    <mergeCell ref="B38:L38"/>
    <mergeCell ref="B39:L39"/>
    <mergeCell ref="B45:D45"/>
    <mergeCell ref="E45:F45"/>
    <mergeCell ref="G45:I45"/>
    <mergeCell ref="J45:L45"/>
    <mergeCell ref="K44:L44"/>
    <mergeCell ref="B46:D58"/>
    <mergeCell ref="E46:F46"/>
    <mergeCell ref="G46:H46"/>
    <mergeCell ref="J46:L50"/>
    <mergeCell ref="E47:F47"/>
    <mergeCell ref="G47:H47"/>
    <mergeCell ref="E48:F48"/>
    <mergeCell ref="G48:H48"/>
    <mergeCell ref="E49:F49"/>
    <mergeCell ref="G49:H49"/>
    <mergeCell ref="E52:F52"/>
    <mergeCell ref="G52:H52"/>
    <mergeCell ref="J52:L53"/>
    <mergeCell ref="E53:F53"/>
    <mergeCell ref="G53:H53"/>
    <mergeCell ref="E50:F50"/>
    <mergeCell ref="G50:H50"/>
    <mergeCell ref="E51:F51"/>
    <mergeCell ref="G51:H51"/>
    <mergeCell ref="J51:K51"/>
    <mergeCell ref="E54:F54"/>
    <mergeCell ref="G54:H54"/>
    <mergeCell ref="J54:K54"/>
    <mergeCell ref="E55:F55"/>
    <mergeCell ref="G55:H55"/>
    <mergeCell ref="J55:L56"/>
    <mergeCell ref="E56:F56"/>
    <mergeCell ref="G56:H56"/>
    <mergeCell ref="E57:F57"/>
    <mergeCell ref="G57:H57"/>
    <mergeCell ref="J57:K57"/>
    <mergeCell ref="E58:F58"/>
    <mergeCell ref="G58:H58"/>
    <mergeCell ref="J58:K58"/>
    <mergeCell ref="B59:D63"/>
    <mergeCell ref="E59:F59"/>
    <mergeCell ref="G59:H59"/>
    <mergeCell ref="J59:K59"/>
    <mergeCell ref="E60:F60"/>
    <mergeCell ref="G60:H60"/>
    <mergeCell ref="J60:K60"/>
    <mergeCell ref="E61:F61"/>
    <mergeCell ref="G61:H61"/>
    <mergeCell ref="J61:K61"/>
    <mergeCell ref="E62:F62"/>
    <mergeCell ref="G62:H62"/>
    <mergeCell ref="J62:K62"/>
    <mergeCell ref="E63:F63"/>
    <mergeCell ref="G63:H63"/>
    <mergeCell ref="J63:K63"/>
    <mergeCell ref="G66:H66"/>
    <mergeCell ref="B64:D65"/>
    <mergeCell ref="E64:F64"/>
    <mergeCell ref="G64:H64"/>
    <mergeCell ref="J64:K64"/>
    <mergeCell ref="E65:F65"/>
    <mergeCell ref="G65:H65"/>
    <mergeCell ref="J65:K65"/>
    <mergeCell ref="B66:D72"/>
    <mergeCell ref="E66:F66"/>
    <mergeCell ref="J66:L67"/>
    <mergeCell ref="E67:F67"/>
    <mergeCell ref="G67:H67"/>
    <mergeCell ref="E68:F68"/>
    <mergeCell ref="G68:H68"/>
    <mergeCell ref="J68:K68"/>
    <mergeCell ref="E69:F69"/>
    <mergeCell ref="G69:H69"/>
    <mergeCell ref="J69:L70"/>
    <mergeCell ref="E70:F70"/>
    <mergeCell ref="G70:H70"/>
  </mergeCells>
  <phoneticPr fontId="1"/>
  <printOptions horizontalCentered="1"/>
  <pageMargins left="0.70866141732283472" right="0.70866141732283472" top="0.74803149606299213" bottom="0.74803149606299213" header="0.31496062992125984" footer="0.31496062992125984"/>
  <pageSetup paperSize="9" scale="66" fitToHeight="0" orientation="portrait" r:id="rId1"/>
  <rowBreaks count="1" manualBreakCount="1">
    <brk id="3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66675</xdr:colOff>
                    <xdr:row>32</xdr:row>
                    <xdr:rowOff>28575</xdr:rowOff>
                  </from>
                  <to>
                    <xdr:col>2</xdr:col>
                    <xdr:colOff>57150</xdr:colOff>
                    <xdr:row>32</xdr:row>
                    <xdr:rowOff>295275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38100</xdr:colOff>
                    <xdr:row>9</xdr:row>
                    <xdr:rowOff>0</xdr:rowOff>
                  </from>
                  <to>
                    <xdr:col>2</xdr:col>
                    <xdr:colOff>66675</xdr:colOff>
                    <xdr:row>9</xdr:row>
                    <xdr:rowOff>257175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66675</xdr:colOff>
                    <xdr:row>32</xdr:row>
                    <xdr:rowOff>28575</xdr:rowOff>
                  </from>
                  <to>
                    <xdr:col>2</xdr:col>
                    <xdr:colOff>57150</xdr:colOff>
                    <xdr:row>32</xdr:row>
                    <xdr:rowOff>295275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38100</xdr:colOff>
                    <xdr:row>9</xdr:row>
                    <xdr:rowOff>0</xdr:rowOff>
                  </from>
                  <to>
                    <xdr:col>2</xdr:col>
                    <xdr:colOff>66675</xdr:colOff>
                    <xdr:row>9</xdr:row>
                    <xdr:rowOff>257175</xdr:rowOff>
                  </to>
                </anchor>
              </controlPr>
            </control>
          </mc:Choice>
        </mc:AlternateContent>
        <mc:AlternateContent xmlns:mc="http://schemas.openxmlformats.org/markup-compatibility/2006">
          <mc:Choice Requires="x14">
            <control shapeId="3" r:id="rId8" name="Check Box 21">
              <controlPr locked="0" defaultSize="0" autoFill="0" autoLine="0" autoPict="0">
                <anchor moveWithCells="1">
                  <from>
                    <xdr:col>1</xdr:col>
                    <xdr:colOff>57150</xdr:colOff>
                    <xdr:row>46</xdr:row>
                    <xdr:rowOff>171450</xdr:rowOff>
                  </from>
                  <to>
                    <xdr:col>3</xdr:col>
                    <xdr:colOff>238125</xdr:colOff>
                    <xdr:row>47</xdr:row>
                    <xdr:rowOff>180975</xdr:rowOff>
                  </to>
                </anchor>
              </controlPr>
            </control>
          </mc:Choice>
        </mc:AlternateContent>
        <mc:AlternateContent xmlns:mc="http://schemas.openxmlformats.org/markup-compatibility/2006">
          <mc:Choice Requires="x14">
            <control shapeId="2070" r:id="rId9" name="Check Box 22">
              <controlPr locked="0" defaultSize="0" autoFill="0" autoLine="0" autoPict="0">
                <anchor moveWithCells="1">
                  <from>
                    <xdr:col>1</xdr:col>
                    <xdr:colOff>57150</xdr:colOff>
                    <xdr:row>48</xdr:row>
                    <xdr:rowOff>28575</xdr:rowOff>
                  </from>
                  <to>
                    <xdr:col>3</xdr:col>
                    <xdr:colOff>133350</xdr:colOff>
                    <xdr:row>48</xdr:row>
                    <xdr:rowOff>276225</xdr:rowOff>
                  </to>
                </anchor>
              </controlPr>
            </control>
          </mc:Choice>
        </mc:AlternateContent>
        <mc:AlternateContent xmlns:mc="http://schemas.openxmlformats.org/markup-compatibility/2006">
          <mc:Choice Requires="x14">
            <control shapeId="2071" r:id="rId10" name="Check Box 23">
              <controlPr locked="0" defaultSize="0" autoFill="0" autoLine="0" autoPict="0">
                <anchor moveWithCells="1">
                  <from>
                    <xdr:col>1</xdr:col>
                    <xdr:colOff>142875</xdr:colOff>
                    <xdr:row>48</xdr:row>
                    <xdr:rowOff>257175</xdr:rowOff>
                  </from>
                  <to>
                    <xdr:col>2</xdr:col>
                    <xdr:colOff>647700</xdr:colOff>
                    <xdr:row>51</xdr:row>
                    <xdr:rowOff>28575</xdr:rowOff>
                  </to>
                </anchor>
              </controlPr>
            </control>
          </mc:Choice>
        </mc:AlternateContent>
        <mc:AlternateContent xmlns:mc="http://schemas.openxmlformats.org/markup-compatibility/2006">
          <mc:Choice Requires="x14">
            <control shapeId="2072" r:id="rId11" name="Check Box 24">
              <controlPr locked="0" defaultSize="0" autoFill="0" autoLine="0" autoPict="0">
                <anchor moveWithCells="1">
                  <from>
                    <xdr:col>1</xdr:col>
                    <xdr:colOff>57150</xdr:colOff>
                    <xdr:row>47</xdr:row>
                    <xdr:rowOff>104775</xdr:rowOff>
                  </from>
                  <to>
                    <xdr:col>3</xdr:col>
                    <xdr:colOff>104775</xdr:colOff>
                    <xdr:row>48</xdr:row>
                    <xdr:rowOff>104775</xdr:rowOff>
                  </to>
                </anchor>
              </controlPr>
            </control>
          </mc:Choice>
        </mc:AlternateContent>
        <mc:AlternateContent xmlns:mc="http://schemas.openxmlformats.org/markup-compatibility/2006">
          <mc:Choice Requires="x14">
            <control shapeId="2073" r:id="rId12" name="Option Button 25">
              <controlPr defaultSize="0" autoFill="0" autoLine="0" autoPict="0">
                <anchor moveWithCells="1">
                  <from>
                    <xdr:col>1</xdr:col>
                    <xdr:colOff>76200</xdr:colOff>
                    <xdr:row>41</xdr:row>
                    <xdr:rowOff>0</xdr:rowOff>
                  </from>
                  <to>
                    <xdr:col>8</xdr:col>
                    <xdr:colOff>238125</xdr:colOff>
                    <xdr:row>42</xdr:row>
                    <xdr:rowOff>19050</xdr:rowOff>
                  </to>
                </anchor>
              </controlPr>
            </control>
          </mc:Choice>
        </mc:AlternateContent>
        <mc:AlternateContent xmlns:mc="http://schemas.openxmlformats.org/markup-compatibility/2006">
          <mc:Choice Requires="x14">
            <control shapeId="2074" r:id="rId13" name="Option Button 26">
              <controlPr defaultSize="0" autoFill="0" autoLine="0" autoPict="0">
                <anchor moveWithCells="1">
                  <from>
                    <xdr:col>1</xdr:col>
                    <xdr:colOff>76200</xdr:colOff>
                    <xdr:row>42</xdr:row>
                    <xdr:rowOff>0</xdr:rowOff>
                  </from>
                  <to>
                    <xdr:col>8</xdr:col>
                    <xdr:colOff>238125</xdr:colOff>
                    <xdr:row>43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記入例・注意事項</vt:lpstr>
      <vt:lpstr>Sheet1!Print_Area</vt:lpstr>
      <vt:lpstr>記入例・注意事項!Print_Area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2026-04-13T23:39:40Z</dcterms:modified>
</cp:coreProperties>
</file>