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4" yWindow="65524" windowWidth="15480" windowHeight="11640" tabRatio="500" activeTab="0"/>
  </bookViews>
  <sheets>
    <sheet name="緑化率算定表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<sst xmlns="http://schemas.openxmlformats.org/spreadsheetml/2006/main" count="187" uniqueCount="86">
  <si>
    <t>敷地面積</t>
  </si>
  <si>
    <t>緑被面積</t>
  </si>
  <si>
    <t>本数</t>
  </si>
  <si>
    <t>樹高</t>
  </si>
  <si>
    <t>割増</t>
  </si>
  <si>
    <t>実測</t>
  </si>
  <si>
    <t>樹冠</t>
  </si>
  <si>
    <t>指定緑被面積</t>
  </si>
  <si>
    <t>備考（樹種など）</t>
  </si>
  <si>
    <t>屋上</t>
  </si>
  <si>
    <t>箇所数</t>
  </si>
  <si>
    <t>◇緑被率算定表</t>
  </si>
  <si>
    <t>緑被対象面積</t>
  </si>
  <si>
    <t>施設用途</t>
  </si>
  <si>
    <t>係数</t>
  </si>
  <si>
    <t>地被</t>
  </si>
  <si>
    <t>裸地</t>
  </si>
  <si>
    <t>㎡</t>
  </si>
  <si>
    <t>敷地境界
からの
距離(ｍ)</t>
  </si>
  <si>
    <t>道路境界側</t>
  </si>
  <si>
    <t>連続（塀無し）</t>
  </si>
  <si>
    <t>道路境界沿い</t>
  </si>
  <si>
    <t>㎡</t>
  </si>
  <si>
    <t>壁面緑化</t>
  </si>
  <si>
    <t>建ぺい率</t>
  </si>
  <si>
    <t>東</t>
  </si>
  <si>
    <t>見付面積</t>
  </si>
  <si>
    <t>見付面積</t>
  </si>
  <si>
    <t>％</t>
  </si>
  <si>
    <t xml:space="preserve"> 50%(緑被率)</t>
  </si>
  <si>
    <t>判　定</t>
  </si>
  <si>
    <t>(個人住宅：1 その他：2)</t>
  </si>
  <si>
    <t>住宅戸数</t>
  </si>
  <si>
    <t>駐車台数</t>
  </si>
  <si>
    <t>北</t>
  </si>
  <si>
    <t>備　考</t>
  </si>
  <si>
    <t>（樹種等）</t>
  </si>
  <si>
    <t>（ｍ）</t>
  </si>
  <si>
    <t>（㎡）</t>
  </si>
  <si>
    <t>（㎡）</t>
  </si>
  <si>
    <r>
      <t xml:space="preserve">立木 </t>
    </r>
    <r>
      <rPr>
        <b/>
        <sz val="9"/>
        <rFont val="ＭＳ Ｐゴシック"/>
        <family val="3"/>
      </rPr>
      <t>(高木,中木,低木)</t>
    </r>
  </si>
  <si>
    <t>（場所）</t>
  </si>
  <si>
    <t>中央付近</t>
  </si>
  <si>
    <t>西</t>
  </si>
  <si>
    <t>竹</t>
  </si>
  <si>
    <t>北西</t>
  </si>
  <si>
    <t>ケヤキ</t>
  </si>
  <si>
    <t>ケヤキ</t>
  </si>
  <si>
    <t>ナンテン</t>
  </si>
  <si>
    <t>モクレン</t>
  </si>
  <si>
    <t>ナンテン</t>
  </si>
  <si>
    <t>モミジ</t>
  </si>
  <si>
    <t>モミジ</t>
  </si>
  <si>
    <t>サツキ（塀あり）</t>
  </si>
  <si>
    <t>高麗芝</t>
  </si>
  <si>
    <t>こけ</t>
  </si>
  <si>
    <t>南</t>
  </si>
  <si>
    <t>西洋芝（塀あり）</t>
  </si>
  <si>
    <t>a</t>
  </si>
  <si>
    <t>b</t>
  </si>
  <si>
    <t>c</t>
  </si>
  <si>
    <t>ｱ</t>
  </si>
  <si>
    <t>ｲ</t>
  </si>
  <si>
    <t>土のまま</t>
  </si>
  <si>
    <t>砕石敷き</t>
  </si>
  <si>
    <t>①</t>
  </si>
  <si>
    <t>②</t>
  </si>
  <si>
    <t>西洋芝</t>
  </si>
  <si>
    <t>建物西側</t>
  </si>
  <si>
    <t>パンジー</t>
  </si>
  <si>
    <t>ヘデラ</t>
  </si>
  <si>
    <t>プランター類</t>
  </si>
  <si>
    <t>ツタ</t>
  </si>
  <si>
    <t>建物西面</t>
  </si>
  <si>
    <t>（ｍ）</t>
  </si>
  <si>
    <t>（㎡）</t>
  </si>
  <si>
    <t>（場所）</t>
  </si>
  <si>
    <t>裸地</t>
  </si>
  <si>
    <t>壁面緑化</t>
  </si>
  <si>
    <t>(個人住宅：1 その他：2)</t>
  </si>
  <si>
    <t>A</t>
  </si>
  <si>
    <t>小計（Ａ）</t>
  </si>
  <si>
    <t>小計（Ｂ）</t>
  </si>
  <si>
    <t>緑被面積(A+B)</t>
  </si>
  <si>
    <t>判　定　⇒</t>
  </si>
  <si>
    <t>※施設用途欄が2の場合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</si>
</sst>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&quot;¥&quot;#,##0.0;[Red]&quot;¥&quot;\-#,##0.0"/>
    <numFmt numFmtId="183" formatCode="#,##0.0_ ;[Red]\-#,##0.0\ "/>
    <numFmt numFmtId="184" formatCode="#,##0.000;[Red]\-#,##0.000"/>
    <numFmt numFmtId="185" formatCode="#,##0.0000;[Red]\-#,##0.0000"/>
    <numFmt numFmtId="186" formatCode="0.0%"/>
    <numFmt numFmtId="187" formatCode="#,##0%;[Red]\-#,##0%"/>
    <numFmt numFmtId="188" formatCode="#,##0&quot;％&quot;;[Red]\-#,##0&quot;％&quot;"/>
    <numFmt numFmtId="189" formatCode="#,##0.0&quot;㎡&quot;;[Red]\-##,##0.0&quot;㎡&quot;"/>
    <numFmt numFmtId="190" formatCode="0.0_);[Red]\(0.0\)"/>
    <numFmt numFmtId="191" formatCode="0_);[Red]\(0\)"/>
    <numFmt numFmtId="192" formatCode="0_ "/>
    <numFmt numFmtId="193" formatCode="0;&quot;▲ &quot;0"/>
    <numFmt numFmtId="194" formatCode="#,##0;&quot;▲ &quot;#,##0"/>
    <numFmt numFmtId="195" formatCode="#,##0.0;&quot;▲ &quot;#,##0.0"/>
    <numFmt numFmtId="196" formatCode="#,##0\ ;&quot;▲ &quot;#,##0\ "/>
    <numFmt numFmtId="197" formatCode="#,##0\ \ ;&quot;▲ &quot;#,##0\ \ "/>
    <numFmt numFmtId="198" formatCode="#&quot;戸&quot;"/>
    <numFmt numFmtId="199" formatCode="#&quot;台&quot;"/>
    <numFmt numFmtId="200" formatCode="&quot;（　&quot;#&quot; ㎡　）&quot;"/>
    <numFmt numFmtId="201" formatCode="&quot;（　&quot;#.#&quot; ㎡　）&quot;"/>
    <numFmt numFmtId="202" formatCode="&quot;（　&quot;#0.0&quot; ㎡　）&quot;"/>
    <numFmt numFmtId="203" formatCode="&quot;（ &quot;#0.0&quot; ㎡ ）&quot;"/>
    <numFmt numFmtId="204" formatCode="&quot;（&quot;#0.0&quot; ㎡）&quot;"/>
    <numFmt numFmtId="205" formatCode="#,##0.0_ "/>
    <numFmt numFmtId="206" formatCode="#,##0_ ;[Red]\-#,##0\ "/>
  </numFmts>
  <fonts count="6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61"/>
      <name val="ＭＳ 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9"/>
      <name val="ＭＳ Ｐゴシック"/>
      <family val="3"/>
    </font>
    <font>
      <sz val="3"/>
      <color indexed="41"/>
      <name val="ＭＳ Ｐゴシック"/>
      <family val="3"/>
    </font>
    <font>
      <sz val="3"/>
      <color indexed="9"/>
      <name val="ＭＳ Ｐゴシック"/>
      <family val="3"/>
    </font>
    <font>
      <sz val="1"/>
      <color indexed="41"/>
      <name val="ＭＳ Ｐゴシック"/>
      <family val="3"/>
    </font>
    <font>
      <sz val="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10"/>
      <name val="MS UI Gothic"/>
      <family val="3"/>
    </font>
    <font>
      <sz val="10"/>
      <color indexed="17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medium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/>
    </xf>
    <xf numFmtId="189" fontId="9" fillId="0" borderId="15" xfId="49" applyNumberFormat="1" applyFont="1" applyFill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176" fontId="14" fillId="33" borderId="27" xfId="49" applyNumberFormat="1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176" fontId="14" fillId="33" borderId="28" xfId="49" applyNumberFormat="1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176" fontId="14" fillId="33" borderId="23" xfId="49" applyNumberFormat="1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vertical="center"/>
      <protection/>
    </xf>
    <xf numFmtId="0" fontId="10" fillId="33" borderId="30" xfId="0" applyFont="1" applyFill="1" applyBorder="1" applyAlignment="1" applyProtection="1">
      <alignment vertical="center"/>
      <protection/>
    </xf>
    <xf numFmtId="176" fontId="8" fillId="0" borderId="31" xfId="49" applyNumberFormat="1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vertical="center"/>
      <protection/>
    </xf>
    <xf numFmtId="0" fontId="8" fillId="33" borderId="27" xfId="0" applyFont="1" applyFill="1" applyBorder="1" applyAlignment="1" applyProtection="1">
      <alignment vertical="center"/>
      <protection/>
    </xf>
    <xf numFmtId="0" fontId="8" fillId="33" borderId="36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vertical="center"/>
      <protection/>
    </xf>
    <xf numFmtId="0" fontId="8" fillId="33" borderId="37" xfId="0" applyFont="1" applyFill="1" applyBorder="1" applyAlignment="1" applyProtection="1">
      <alignment vertical="center"/>
      <protection/>
    </xf>
    <xf numFmtId="0" fontId="8" fillId="33" borderId="30" xfId="0" applyFont="1" applyFill="1" applyBorder="1" applyAlignment="1" applyProtection="1">
      <alignment vertical="center"/>
      <protection/>
    </xf>
    <xf numFmtId="176" fontId="14" fillId="33" borderId="30" xfId="49" applyNumberFormat="1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vertical="center" wrapText="1"/>
      <protection/>
    </xf>
    <xf numFmtId="0" fontId="8" fillId="33" borderId="38" xfId="0" applyFont="1" applyFill="1" applyBorder="1" applyAlignment="1" applyProtection="1">
      <alignment vertical="center"/>
      <protection/>
    </xf>
    <xf numFmtId="0" fontId="8" fillId="33" borderId="23" xfId="0" applyFont="1" applyFill="1" applyBorder="1" applyAlignment="1" applyProtection="1">
      <alignment vertical="center"/>
      <protection/>
    </xf>
    <xf numFmtId="176" fontId="14" fillId="33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176" fontId="8" fillId="0" borderId="0" xfId="49" applyNumberFormat="1" applyFont="1" applyAlignment="1" applyProtection="1">
      <alignment vertical="center"/>
      <protection/>
    </xf>
    <xf numFmtId="176" fontId="8" fillId="0" borderId="0" xfId="49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89" fontId="9" fillId="0" borderId="0" xfId="49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76" fontId="9" fillId="0" borderId="0" xfId="49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16" fillId="0" borderId="26" xfId="0" applyFont="1" applyBorder="1" applyAlignment="1" applyProtection="1">
      <alignment horizontal="center" vertical="top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176" fontId="8" fillId="34" borderId="35" xfId="49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176" fontId="8" fillId="34" borderId="36" xfId="49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0" fontId="8" fillId="34" borderId="36" xfId="0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176" fontId="8" fillId="34" borderId="32" xfId="49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176" fontId="8" fillId="34" borderId="38" xfId="49" applyNumberFormat="1" applyFont="1" applyFill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76" fontId="14" fillId="33" borderId="14" xfId="49" applyNumberFormat="1" applyFont="1" applyFill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vertical="center"/>
      <protection/>
    </xf>
    <xf numFmtId="205" fontId="18" fillId="0" borderId="15" xfId="0" applyNumberFormat="1" applyFont="1" applyBorder="1" applyAlignment="1" applyProtection="1">
      <alignment vertical="center"/>
      <protection/>
    </xf>
    <xf numFmtId="205" fontId="18" fillId="0" borderId="17" xfId="0" applyNumberFormat="1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 wrapText="1"/>
      <protection/>
    </xf>
    <xf numFmtId="0" fontId="8" fillId="0" borderId="44" xfId="0" applyFont="1" applyFill="1" applyBorder="1" applyAlignment="1" applyProtection="1">
      <alignment horizontal="center" vertical="center" shrinkToFit="1"/>
      <protection/>
    </xf>
    <xf numFmtId="0" fontId="8" fillId="0" borderId="45" xfId="0" applyFont="1" applyBorder="1" applyAlignment="1" applyProtection="1">
      <alignment vertical="center"/>
      <protection/>
    </xf>
    <xf numFmtId="176" fontId="14" fillId="33" borderId="21" xfId="49" applyNumberFormat="1" applyFont="1" applyFill="1" applyBorder="1" applyAlignment="1" applyProtection="1">
      <alignment horizontal="center" vertical="center"/>
      <protection/>
    </xf>
    <xf numFmtId="176" fontId="14" fillId="33" borderId="31" xfId="49" applyNumberFormat="1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190" fontId="8" fillId="0" borderId="35" xfId="49" applyNumberFormat="1" applyFont="1" applyBorder="1" applyAlignment="1" applyProtection="1">
      <alignment vertical="center"/>
      <protection locked="0"/>
    </xf>
    <xf numFmtId="190" fontId="8" fillId="0" borderId="36" xfId="49" applyNumberFormat="1" applyFont="1" applyBorder="1" applyAlignment="1" applyProtection="1">
      <alignment vertical="center"/>
      <protection locked="0"/>
    </xf>
    <xf numFmtId="190" fontId="8" fillId="0" borderId="36" xfId="49" applyNumberFormat="1" applyFont="1" applyFill="1" applyBorder="1" applyAlignment="1" applyProtection="1">
      <alignment vertical="center"/>
      <protection locked="0"/>
    </xf>
    <xf numFmtId="190" fontId="8" fillId="0" borderId="36" xfId="0" applyNumberFormat="1" applyFont="1" applyBorder="1" applyAlignment="1" applyProtection="1">
      <alignment vertical="center"/>
      <protection locked="0"/>
    </xf>
    <xf numFmtId="190" fontId="8" fillId="0" borderId="32" xfId="49" applyNumberFormat="1" applyFont="1" applyFill="1" applyBorder="1" applyAlignment="1" applyProtection="1">
      <alignment vertical="center"/>
      <protection locked="0"/>
    </xf>
    <xf numFmtId="190" fontId="8" fillId="0" borderId="38" xfId="0" applyNumberFormat="1" applyFont="1" applyBorder="1" applyAlignment="1" applyProtection="1">
      <alignment vertical="center"/>
      <protection locked="0"/>
    </xf>
    <xf numFmtId="190" fontId="8" fillId="35" borderId="47" xfId="0" applyNumberFormat="1" applyFont="1" applyFill="1" applyBorder="1" applyAlignment="1" applyProtection="1">
      <alignment vertical="center"/>
      <protection/>
    </xf>
    <xf numFmtId="190" fontId="8" fillId="35" borderId="36" xfId="49" applyNumberFormat="1" applyFont="1" applyFill="1" applyBorder="1" applyAlignment="1" applyProtection="1">
      <alignment vertical="center"/>
      <protection/>
    </xf>
    <xf numFmtId="190" fontId="8" fillId="0" borderId="15" xfId="49" applyNumberFormat="1" applyFont="1" applyFill="1" applyBorder="1" applyAlignment="1" applyProtection="1">
      <alignment vertical="center"/>
      <protection locked="0"/>
    </xf>
    <xf numFmtId="190" fontId="8" fillId="0" borderId="17" xfId="49" applyNumberFormat="1" applyFont="1" applyFill="1" applyBorder="1" applyAlignment="1" applyProtection="1">
      <alignment vertical="center"/>
      <protection locked="0"/>
    </xf>
    <xf numFmtId="190" fontId="8" fillId="0" borderId="40" xfId="0" applyNumberFormat="1" applyFont="1" applyFill="1" applyBorder="1" applyAlignment="1" applyProtection="1">
      <alignment vertical="center"/>
      <protection locked="0"/>
    </xf>
    <xf numFmtId="190" fontId="8" fillId="0" borderId="28" xfId="0" applyNumberFormat="1" applyFont="1" applyFill="1" applyBorder="1" applyAlignment="1" applyProtection="1">
      <alignment vertical="center"/>
      <protection locked="0"/>
    </xf>
    <xf numFmtId="190" fontId="8" fillId="0" borderId="23" xfId="0" applyNumberFormat="1" applyFont="1" applyFill="1" applyBorder="1" applyAlignment="1" applyProtection="1">
      <alignment vertical="center"/>
      <protection locked="0"/>
    </xf>
    <xf numFmtId="190" fontId="8" fillId="0" borderId="0" xfId="0" applyNumberFormat="1" applyFont="1" applyAlignment="1" applyProtection="1">
      <alignment vertical="center"/>
      <protection/>
    </xf>
    <xf numFmtId="191" fontId="9" fillId="0" borderId="43" xfId="49" applyNumberFormat="1" applyFont="1" applyFill="1" applyBorder="1" applyAlignment="1" applyProtection="1">
      <alignment horizontal="center" vertical="center" shrinkToFit="1"/>
      <protection locked="0"/>
    </xf>
    <xf numFmtId="191" fontId="9" fillId="0" borderId="48" xfId="0" applyNumberFormat="1" applyFont="1" applyBorder="1" applyAlignment="1" applyProtection="1">
      <alignment horizontal="center" vertical="center" shrinkToFit="1"/>
      <protection locked="0"/>
    </xf>
    <xf numFmtId="191" fontId="19" fillId="0" borderId="43" xfId="49" applyNumberFormat="1" applyFont="1" applyFill="1" applyBorder="1" applyAlignment="1" applyProtection="1">
      <alignment horizontal="center" vertical="center" shrinkToFit="1"/>
      <protection/>
    </xf>
    <xf numFmtId="191" fontId="19" fillId="0" borderId="48" xfId="0" applyNumberFormat="1" applyFont="1" applyBorder="1" applyAlignment="1" applyProtection="1">
      <alignment horizontal="center" vertical="center" shrinkToFi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left" vertical="center"/>
      <protection/>
    </xf>
    <xf numFmtId="190" fontId="15" fillId="0" borderId="35" xfId="49" applyNumberFormat="1" applyFont="1" applyBorder="1" applyAlignment="1" applyProtection="1">
      <alignment vertical="center"/>
      <protection/>
    </xf>
    <xf numFmtId="0" fontId="21" fillId="34" borderId="27" xfId="0" applyFont="1" applyFill="1" applyBorder="1" applyAlignment="1" applyProtection="1">
      <alignment vertical="center"/>
      <protection/>
    </xf>
    <xf numFmtId="176" fontId="15" fillId="34" borderId="35" xfId="49" applyNumberFormat="1" applyFont="1" applyFill="1" applyBorder="1" applyAlignment="1" applyProtection="1">
      <alignment vertical="center"/>
      <protection/>
    </xf>
    <xf numFmtId="190" fontId="15" fillId="0" borderId="15" xfId="49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left" vertical="center"/>
      <protection/>
    </xf>
    <xf numFmtId="190" fontId="15" fillId="0" borderId="36" xfId="49" applyNumberFormat="1" applyFont="1" applyBorder="1" applyAlignment="1" applyProtection="1">
      <alignment vertical="center"/>
      <protection/>
    </xf>
    <xf numFmtId="0" fontId="21" fillId="34" borderId="28" xfId="0" applyFont="1" applyFill="1" applyBorder="1" applyAlignment="1" applyProtection="1">
      <alignment vertical="center"/>
      <protection/>
    </xf>
    <xf numFmtId="176" fontId="15" fillId="34" borderId="36" xfId="49" applyNumberFormat="1" applyFont="1" applyFill="1" applyBorder="1" applyAlignment="1" applyProtection="1">
      <alignment vertical="center"/>
      <protection/>
    </xf>
    <xf numFmtId="190" fontId="15" fillId="0" borderId="17" xfId="49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190" fontId="15" fillId="0" borderId="36" xfId="49" applyNumberFormat="1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190" fontId="15" fillId="0" borderId="36" xfId="0" applyNumberFormat="1" applyFont="1" applyBorder="1" applyAlignment="1" applyProtection="1">
      <alignment vertical="center"/>
      <protection/>
    </xf>
    <xf numFmtId="0" fontId="15" fillId="34" borderId="36" xfId="0" applyFont="1" applyFill="1" applyBorder="1" applyAlignment="1" applyProtection="1">
      <alignment vertical="center"/>
      <protection/>
    </xf>
    <xf numFmtId="190" fontId="15" fillId="0" borderId="40" xfId="0" applyNumberFormat="1" applyFont="1" applyFill="1" applyBorder="1" applyAlignment="1" applyProtection="1">
      <alignment vertical="center"/>
      <protection/>
    </xf>
    <xf numFmtId="190" fontId="15" fillId="0" borderId="28" xfId="0" applyNumberFormat="1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left" vertical="center"/>
      <protection/>
    </xf>
    <xf numFmtId="190" fontId="15" fillId="0" borderId="32" xfId="49" applyNumberFormat="1" applyFont="1" applyFill="1" applyBorder="1" applyAlignment="1" applyProtection="1">
      <alignment vertical="center"/>
      <protection/>
    </xf>
    <xf numFmtId="0" fontId="21" fillId="34" borderId="29" xfId="0" applyFont="1" applyFill="1" applyBorder="1" applyAlignment="1" applyProtection="1">
      <alignment vertical="center"/>
      <protection/>
    </xf>
    <xf numFmtId="176" fontId="15" fillId="34" borderId="32" xfId="49" applyNumberFormat="1" applyFont="1" applyFill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left" vertical="center"/>
      <protection/>
    </xf>
    <xf numFmtId="190" fontId="15" fillId="0" borderId="38" xfId="0" applyNumberFormat="1" applyFont="1" applyBorder="1" applyAlignment="1" applyProtection="1">
      <alignment vertical="center"/>
      <protection/>
    </xf>
    <xf numFmtId="0" fontId="21" fillId="34" borderId="23" xfId="0" applyFont="1" applyFill="1" applyBorder="1" applyAlignment="1" applyProtection="1">
      <alignment vertical="center"/>
      <protection/>
    </xf>
    <xf numFmtId="176" fontId="15" fillId="34" borderId="38" xfId="49" applyNumberFormat="1" applyFont="1" applyFill="1" applyBorder="1" applyAlignment="1" applyProtection="1">
      <alignment vertical="center"/>
      <protection/>
    </xf>
    <xf numFmtId="190" fontId="15" fillId="0" borderId="23" xfId="0" applyNumberFormat="1" applyFont="1" applyFill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206" fontId="8" fillId="0" borderId="27" xfId="49" applyNumberFormat="1" applyFont="1" applyBorder="1" applyAlignment="1" applyProtection="1">
      <alignment vertical="center"/>
      <protection locked="0"/>
    </xf>
    <xf numFmtId="206" fontId="8" fillId="0" borderId="28" xfId="49" applyNumberFormat="1" applyFont="1" applyBorder="1" applyAlignment="1" applyProtection="1">
      <alignment vertical="center"/>
      <protection locked="0"/>
    </xf>
    <xf numFmtId="206" fontId="8" fillId="0" borderId="29" xfId="49" applyNumberFormat="1" applyFont="1" applyFill="1" applyBorder="1" applyAlignment="1" applyProtection="1">
      <alignment vertical="center"/>
      <protection locked="0"/>
    </xf>
    <xf numFmtId="206" fontId="8" fillId="0" borderId="23" xfId="49" applyNumberFormat="1" applyFont="1" applyBorder="1" applyAlignment="1" applyProtection="1">
      <alignment vertical="center"/>
      <protection locked="0"/>
    </xf>
    <xf numFmtId="181" fontId="8" fillId="35" borderId="49" xfId="49" applyNumberFormat="1" applyFont="1" applyFill="1" applyBorder="1" applyAlignment="1" applyProtection="1">
      <alignment vertical="center"/>
      <protection/>
    </xf>
    <xf numFmtId="181" fontId="8" fillId="35" borderId="50" xfId="49" applyNumberFormat="1" applyFont="1" applyFill="1" applyBorder="1" applyAlignment="1" applyProtection="1">
      <alignment vertical="center"/>
      <protection/>
    </xf>
    <xf numFmtId="181" fontId="8" fillId="35" borderId="51" xfId="49" applyNumberFormat="1" applyFont="1" applyFill="1" applyBorder="1" applyAlignment="1" applyProtection="1">
      <alignment vertical="center"/>
      <protection/>
    </xf>
    <xf numFmtId="181" fontId="8" fillId="35" borderId="47" xfId="0" applyNumberFormat="1" applyFont="1" applyFill="1" applyBorder="1" applyAlignment="1" applyProtection="1">
      <alignment vertical="center"/>
      <protection/>
    </xf>
    <xf numFmtId="181" fontId="9" fillId="0" borderId="15" xfId="49" applyNumberFormat="1" applyFont="1" applyFill="1" applyBorder="1" applyAlignment="1" applyProtection="1">
      <alignment vertical="center"/>
      <protection/>
    </xf>
    <xf numFmtId="181" fontId="9" fillId="0" borderId="17" xfId="49" applyNumberFormat="1" applyFont="1" applyFill="1" applyBorder="1" applyAlignment="1" applyProtection="1">
      <alignment vertical="center"/>
      <protection/>
    </xf>
    <xf numFmtId="181" fontId="9" fillId="35" borderId="19" xfId="49" applyNumberFormat="1" applyFont="1" applyFill="1" applyBorder="1" applyAlignment="1" applyProtection="1">
      <alignment vertical="center" shrinkToFit="1"/>
      <protection/>
    </xf>
    <xf numFmtId="190" fontId="8" fillId="35" borderId="52" xfId="49" applyNumberFormat="1" applyFont="1" applyFill="1" applyBorder="1" applyAlignment="1" applyProtection="1">
      <alignment vertical="center"/>
      <protection/>
    </xf>
    <xf numFmtId="183" fontId="8" fillId="0" borderId="35" xfId="49" applyNumberFormat="1" applyFont="1" applyBorder="1" applyAlignment="1" applyProtection="1">
      <alignment vertical="center"/>
      <protection locked="0"/>
    </xf>
    <xf numFmtId="183" fontId="8" fillId="0" borderId="36" xfId="49" applyNumberFormat="1" applyFont="1" applyBorder="1" applyAlignment="1" applyProtection="1">
      <alignment vertical="center"/>
      <protection locked="0"/>
    </xf>
    <xf numFmtId="183" fontId="8" fillId="0" borderId="37" xfId="49" applyNumberFormat="1" applyFont="1" applyBorder="1" applyAlignment="1" applyProtection="1">
      <alignment vertical="center"/>
      <protection locked="0"/>
    </xf>
    <xf numFmtId="190" fontId="8" fillId="35" borderId="21" xfId="49" applyNumberFormat="1" applyFont="1" applyFill="1" applyBorder="1" applyAlignment="1" applyProtection="1">
      <alignment vertical="center"/>
      <protection/>
    </xf>
    <xf numFmtId="190" fontId="8" fillId="35" borderId="50" xfId="49" applyNumberFormat="1" applyFont="1" applyFill="1" applyBorder="1" applyAlignment="1" applyProtection="1">
      <alignment vertical="center"/>
      <protection/>
    </xf>
    <xf numFmtId="190" fontId="8" fillId="35" borderId="53" xfId="49" applyNumberFormat="1" applyFont="1" applyFill="1" applyBorder="1" applyAlignment="1" applyProtection="1">
      <alignment vertical="center"/>
      <protection/>
    </xf>
    <xf numFmtId="190" fontId="8" fillId="35" borderId="54" xfId="0" applyNumberFormat="1" applyFont="1" applyFill="1" applyBorder="1" applyAlignment="1" applyProtection="1">
      <alignment vertical="center"/>
      <protection/>
    </xf>
    <xf numFmtId="206" fontId="8" fillId="0" borderId="35" xfId="49" applyNumberFormat="1" applyFont="1" applyBorder="1" applyAlignment="1" applyProtection="1">
      <alignment vertical="center"/>
      <protection locked="0"/>
    </xf>
    <xf numFmtId="206" fontId="8" fillId="0" borderId="36" xfId="49" applyNumberFormat="1" applyFont="1" applyBorder="1" applyAlignment="1" applyProtection="1">
      <alignment vertical="center"/>
      <protection locked="0"/>
    </xf>
    <xf numFmtId="206" fontId="8" fillId="0" borderId="37" xfId="49" applyNumberFormat="1" applyFont="1" applyBorder="1" applyAlignment="1" applyProtection="1">
      <alignment vertical="center"/>
      <protection locked="0"/>
    </xf>
    <xf numFmtId="206" fontId="8" fillId="0" borderId="38" xfId="49" applyNumberFormat="1" applyFont="1" applyBorder="1" applyAlignment="1" applyProtection="1">
      <alignment vertical="center"/>
      <protection locked="0"/>
    </xf>
    <xf numFmtId="190" fontId="9" fillId="0" borderId="15" xfId="49" applyNumberFormat="1" applyFont="1" applyFill="1" applyBorder="1" applyAlignment="1" applyProtection="1">
      <alignment vertical="center"/>
      <protection/>
    </xf>
    <xf numFmtId="190" fontId="9" fillId="0" borderId="17" xfId="49" applyNumberFormat="1" applyFont="1" applyFill="1" applyBorder="1" applyAlignment="1" applyProtection="1">
      <alignment vertical="center"/>
      <protection/>
    </xf>
    <xf numFmtId="190" fontId="9" fillId="35" borderId="19" xfId="49" applyNumberFormat="1" applyFont="1" applyFill="1" applyBorder="1" applyAlignment="1" applyProtection="1">
      <alignment vertical="center" shrinkToFit="1"/>
      <protection/>
    </xf>
    <xf numFmtId="206" fontId="15" fillId="0" borderId="27" xfId="49" applyNumberFormat="1" applyFont="1" applyBorder="1" applyAlignment="1" applyProtection="1">
      <alignment vertical="center"/>
      <protection/>
    </xf>
    <xf numFmtId="206" fontId="15" fillId="0" borderId="28" xfId="49" applyNumberFormat="1" applyFont="1" applyBorder="1" applyAlignment="1" applyProtection="1">
      <alignment vertical="center"/>
      <protection/>
    </xf>
    <xf numFmtId="206" fontId="15" fillId="0" borderId="29" xfId="49" applyNumberFormat="1" applyFont="1" applyFill="1" applyBorder="1" applyAlignment="1" applyProtection="1">
      <alignment vertical="center"/>
      <protection/>
    </xf>
    <xf numFmtId="206" fontId="15" fillId="0" borderId="23" xfId="49" applyNumberFormat="1" applyFont="1" applyBorder="1" applyAlignment="1" applyProtection="1">
      <alignment vertical="center"/>
      <protection/>
    </xf>
    <xf numFmtId="206" fontId="15" fillId="0" borderId="35" xfId="49" applyNumberFormat="1" applyFont="1" applyBorder="1" applyAlignment="1" applyProtection="1">
      <alignment vertical="center"/>
      <protection/>
    </xf>
    <xf numFmtId="206" fontId="15" fillId="0" borderId="36" xfId="49" applyNumberFormat="1" applyFont="1" applyBorder="1" applyAlignment="1" applyProtection="1">
      <alignment vertical="center"/>
      <protection/>
    </xf>
    <xf numFmtId="206" fontId="15" fillId="0" borderId="37" xfId="49" applyNumberFormat="1" applyFont="1" applyBorder="1" applyAlignment="1" applyProtection="1">
      <alignment vertical="center"/>
      <protection/>
    </xf>
    <xf numFmtId="206" fontId="15" fillId="0" borderId="38" xfId="49" applyNumberFormat="1" applyFont="1" applyBorder="1" applyAlignment="1" applyProtection="1">
      <alignment vertical="center"/>
      <protection/>
    </xf>
    <xf numFmtId="190" fontId="8" fillId="35" borderId="49" xfId="49" applyNumberFormat="1" applyFont="1" applyFill="1" applyBorder="1" applyAlignment="1" applyProtection="1">
      <alignment vertical="center"/>
      <protection/>
    </xf>
    <xf numFmtId="190" fontId="8" fillId="35" borderId="51" xfId="49" applyNumberFormat="1" applyFont="1" applyFill="1" applyBorder="1" applyAlignment="1" applyProtection="1">
      <alignment vertical="center"/>
      <protection/>
    </xf>
    <xf numFmtId="0" fontId="22" fillId="0" borderId="27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55" xfId="0" applyFont="1" applyBorder="1" applyAlignment="1" applyProtection="1">
      <alignment horizontal="left" vertical="center"/>
      <protection/>
    </xf>
    <xf numFmtId="0" fontId="22" fillId="0" borderId="56" xfId="0" applyFont="1" applyBorder="1" applyAlignment="1" applyProtection="1">
      <alignment horizontal="left" vertical="center"/>
      <protection/>
    </xf>
    <xf numFmtId="0" fontId="22" fillId="0" borderId="57" xfId="0" applyFont="1" applyBorder="1" applyAlignment="1" applyProtection="1">
      <alignment horizontal="left" vertical="center"/>
      <protection/>
    </xf>
    <xf numFmtId="0" fontId="22" fillId="0" borderId="27" xfId="0" applyFont="1" applyBorder="1" applyAlignment="1" applyProtection="1">
      <alignment vertical="center"/>
      <protection/>
    </xf>
    <xf numFmtId="0" fontId="22" fillId="0" borderId="28" xfId="0" applyFont="1" applyBorder="1" applyAlignment="1" applyProtection="1">
      <alignment vertical="center"/>
      <protection/>
    </xf>
    <xf numFmtId="0" fontId="22" fillId="0" borderId="3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86" fontId="9" fillId="0" borderId="38" xfId="42" applyNumberFormat="1" applyFont="1" applyBorder="1" applyAlignment="1" applyProtection="1">
      <alignment vertical="center" shrinkToFit="1"/>
      <protection/>
    </xf>
    <xf numFmtId="0" fontId="23" fillId="34" borderId="27" xfId="0" applyFont="1" applyFill="1" applyBorder="1" applyAlignment="1" applyProtection="1">
      <alignment vertical="center"/>
      <protection locked="0"/>
    </xf>
    <xf numFmtId="0" fontId="23" fillId="34" borderId="28" xfId="0" applyFont="1" applyFill="1" applyBorder="1" applyAlignment="1" applyProtection="1">
      <alignment vertical="center"/>
      <protection locked="0"/>
    </xf>
    <xf numFmtId="0" fontId="23" fillId="34" borderId="29" xfId="0" applyFont="1" applyFill="1" applyBorder="1" applyAlignment="1" applyProtection="1">
      <alignment vertical="center"/>
      <protection locked="0"/>
    </xf>
    <xf numFmtId="0" fontId="23" fillId="34" borderId="23" xfId="0" applyFont="1" applyFill="1" applyBorder="1" applyAlignment="1" applyProtection="1">
      <alignment vertical="center"/>
      <protection locked="0"/>
    </xf>
    <xf numFmtId="0" fontId="24" fillId="0" borderId="27" xfId="0" applyFont="1" applyFill="1" applyBorder="1" applyAlignment="1" applyProtection="1">
      <alignment vertical="center"/>
      <protection locked="0"/>
    </xf>
    <xf numFmtId="0" fontId="24" fillId="0" borderId="28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locked="0"/>
    </xf>
    <xf numFmtId="0" fontId="24" fillId="0" borderId="55" xfId="0" applyFont="1" applyBorder="1" applyAlignment="1" applyProtection="1">
      <alignment horizontal="left" vertical="center"/>
      <protection locked="0"/>
    </xf>
    <xf numFmtId="0" fontId="24" fillId="0" borderId="56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vertical="center"/>
      <protection locked="0"/>
    </xf>
    <xf numFmtId="0" fontId="24" fillId="0" borderId="28" xfId="0" applyFont="1" applyBorder="1" applyAlignment="1" applyProtection="1">
      <alignment vertical="center"/>
      <protection locked="0"/>
    </xf>
    <xf numFmtId="0" fontId="24" fillId="0" borderId="3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89" fontId="9" fillId="0" borderId="0" xfId="49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6" fillId="0" borderId="26" xfId="0" applyFont="1" applyBorder="1" applyAlignment="1" applyProtection="1">
      <alignment horizontal="center" vertical="top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60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0" fontId="13" fillId="0" borderId="61" xfId="0" applyFont="1" applyFill="1" applyBorder="1" applyAlignment="1" applyProtection="1">
      <alignment vertical="center"/>
      <protection/>
    </xf>
    <xf numFmtId="0" fontId="13" fillId="0" borderId="62" xfId="0" applyFont="1" applyFill="1" applyBorder="1" applyAlignment="1" applyProtection="1">
      <alignment vertical="center"/>
      <protection/>
    </xf>
    <xf numFmtId="0" fontId="13" fillId="0" borderId="63" xfId="0" applyFont="1" applyFill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vertical="center"/>
      <protection locked="0"/>
    </xf>
    <xf numFmtId="190" fontId="8" fillId="0" borderId="37" xfId="49" applyNumberFormat="1" applyFont="1" applyBorder="1" applyAlignment="1" applyProtection="1">
      <alignment vertical="center"/>
      <protection locked="0"/>
    </xf>
    <xf numFmtId="190" fontId="8" fillId="0" borderId="60" xfId="49" applyNumberFormat="1" applyFont="1" applyBorder="1" applyAlignment="1" applyProtection="1">
      <alignment vertical="center"/>
      <protection locked="0"/>
    </xf>
    <xf numFmtId="176" fontId="8" fillId="0" borderId="64" xfId="49" applyNumberFormat="1" applyFont="1" applyFill="1" applyBorder="1" applyAlignment="1" applyProtection="1">
      <alignment horizontal="center" vertical="center"/>
      <protection/>
    </xf>
    <xf numFmtId="176" fontId="8" fillId="0" borderId="63" xfId="49" applyNumberFormat="1" applyFont="1" applyFill="1" applyBorder="1" applyAlignment="1" applyProtection="1">
      <alignment horizontal="center" vertical="center"/>
      <protection/>
    </xf>
    <xf numFmtId="190" fontId="8" fillId="0" borderId="35" xfId="49" applyNumberFormat="1" applyFont="1" applyBorder="1" applyAlignment="1" applyProtection="1">
      <alignment vertical="center"/>
      <protection locked="0"/>
    </xf>
    <xf numFmtId="190" fontId="8" fillId="0" borderId="39" xfId="49" applyNumberFormat="1" applyFont="1" applyBorder="1" applyAlignment="1" applyProtection="1">
      <alignment vertical="center"/>
      <protection locked="0"/>
    </xf>
    <xf numFmtId="190" fontId="8" fillId="0" borderId="36" xfId="49" applyNumberFormat="1" applyFont="1" applyBorder="1" applyAlignment="1" applyProtection="1">
      <alignment vertical="center"/>
      <protection locked="0"/>
    </xf>
    <xf numFmtId="190" fontId="8" fillId="0" borderId="40" xfId="49" applyNumberFormat="1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 shrinkToFit="1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65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66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195" fontId="9" fillId="0" borderId="35" xfId="49" applyNumberFormat="1" applyFont="1" applyFill="1" applyBorder="1" applyAlignment="1" applyProtection="1">
      <alignment vertical="center"/>
      <protection locked="0"/>
    </xf>
    <xf numFmtId="195" fontId="9" fillId="0" borderId="15" xfId="49" applyNumberFormat="1" applyFont="1" applyFill="1" applyBorder="1" applyAlignment="1" applyProtection="1">
      <alignment vertical="center"/>
      <protection locked="0"/>
    </xf>
    <xf numFmtId="197" fontId="9" fillId="0" borderId="36" xfId="0" applyNumberFormat="1" applyFont="1" applyFill="1" applyBorder="1" applyAlignment="1" applyProtection="1">
      <alignment vertical="center"/>
      <protection locked="0"/>
    </xf>
    <xf numFmtId="197" fontId="9" fillId="0" borderId="17" xfId="0" applyNumberFormat="1" applyFont="1" applyFill="1" applyBorder="1" applyAlignment="1" applyProtection="1">
      <alignment vertical="center"/>
      <protection locked="0"/>
    </xf>
    <xf numFmtId="197" fontId="9" fillId="0" borderId="38" xfId="49" applyNumberFormat="1" applyFont="1" applyFill="1" applyBorder="1" applyAlignment="1" applyProtection="1">
      <alignment vertical="center"/>
      <protection locked="0"/>
    </xf>
    <xf numFmtId="197" fontId="9" fillId="0" borderId="19" xfId="49" applyNumberFormat="1" applyFont="1" applyFill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right" vertical="center"/>
      <protection/>
    </xf>
    <xf numFmtId="0" fontId="9" fillId="0" borderId="20" xfId="0" applyFont="1" applyBorder="1" applyAlignment="1" applyProtection="1">
      <alignment horizontal="right" vertical="center"/>
      <protection/>
    </xf>
    <xf numFmtId="197" fontId="9" fillId="0" borderId="43" xfId="49" applyNumberFormat="1" applyFont="1" applyFill="1" applyBorder="1" applyAlignment="1" applyProtection="1">
      <alignment horizontal="center" vertical="center"/>
      <protection/>
    </xf>
    <xf numFmtId="0" fontId="9" fillId="0" borderId="70" xfId="0" applyFont="1" applyBorder="1" applyAlignment="1" applyProtection="1">
      <alignment vertical="center" shrinkToFit="1"/>
      <protection/>
    </xf>
    <xf numFmtId="0" fontId="9" fillId="0" borderId="71" xfId="0" applyFont="1" applyBorder="1" applyAlignment="1" applyProtection="1">
      <alignment vertical="center" shrinkToFit="1"/>
      <protection/>
    </xf>
    <xf numFmtId="0" fontId="9" fillId="0" borderId="72" xfId="0" applyFont="1" applyBorder="1" applyAlignment="1" applyProtection="1">
      <alignment vertical="center" shrinkToFit="1"/>
      <protection/>
    </xf>
    <xf numFmtId="0" fontId="13" fillId="0" borderId="45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13" fillId="0" borderId="67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176" fontId="8" fillId="0" borderId="21" xfId="49" applyNumberFormat="1" applyFont="1" applyFill="1" applyBorder="1" applyAlignment="1" applyProtection="1">
      <alignment horizontal="center"/>
      <protection/>
    </xf>
    <xf numFmtId="176" fontId="8" fillId="0" borderId="67" xfId="49" applyNumberFormat="1" applyFont="1" applyFill="1" applyBorder="1" applyAlignment="1" applyProtection="1">
      <alignment horizontal="center"/>
      <protection/>
    </xf>
    <xf numFmtId="176" fontId="8" fillId="0" borderId="24" xfId="49" applyNumberFormat="1" applyFont="1" applyFill="1" applyBorder="1" applyAlignment="1" applyProtection="1">
      <alignment horizontal="center" vertical="center"/>
      <protection/>
    </xf>
    <xf numFmtId="176" fontId="8" fillId="0" borderId="68" xfId="49" applyNumberFormat="1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8" fillId="0" borderId="73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190" fontId="8" fillId="0" borderId="38" xfId="49" applyNumberFormat="1" applyFont="1" applyBorder="1" applyAlignment="1" applyProtection="1">
      <alignment vertical="center"/>
      <protection locked="0"/>
    </xf>
    <xf numFmtId="190" fontId="8" fillId="0" borderId="42" xfId="49" applyNumberFormat="1" applyFont="1" applyBorder="1" applyAlignment="1" applyProtection="1">
      <alignment vertical="center"/>
      <protection locked="0"/>
    </xf>
    <xf numFmtId="204" fontId="9" fillId="0" borderId="35" xfId="0" applyNumberFormat="1" applyFont="1" applyBorder="1" applyAlignment="1" applyProtection="1">
      <alignment vertical="center" shrinkToFit="1"/>
      <protection locked="0"/>
    </xf>
    <xf numFmtId="204" fontId="9" fillId="0" borderId="16" xfId="0" applyNumberFormat="1" applyFont="1" applyBorder="1" applyAlignment="1" applyProtection="1">
      <alignment vertical="center" shrinkToFit="1"/>
      <protection locked="0"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7" fillId="0" borderId="71" xfId="0" applyFont="1" applyBorder="1" applyAlignment="1" applyProtection="1">
      <alignment horizontal="left" vertical="center"/>
      <protection/>
    </xf>
    <xf numFmtId="0" fontId="17" fillId="0" borderId="74" xfId="0" applyFont="1" applyBorder="1" applyAlignment="1" applyProtection="1">
      <alignment horizontal="left" vertical="center"/>
      <protection/>
    </xf>
    <xf numFmtId="176" fontId="8" fillId="0" borderId="14" xfId="49" applyNumberFormat="1" applyFont="1" applyFill="1" applyBorder="1" applyAlignment="1" applyProtection="1">
      <alignment horizontal="center" vertical="center"/>
      <protection/>
    </xf>
    <xf numFmtId="176" fontId="8" fillId="0" borderId="25" xfId="49" applyNumberFormat="1" applyFont="1" applyFill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186" fontId="9" fillId="0" borderId="36" xfId="0" applyNumberFormat="1" applyFont="1" applyFill="1" applyBorder="1" applyAlignment="1" applyProtection="1">
      <alignment vertical="center"/>
      <protection/>
    </xf>
    <xf numFmtId="186" fontId="9" fillId="0" borderId="18" xfId="0" applyNumberFormat="1" applyFont="1" applyFill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8" fillId="0" borderId="65" xfId="0" applyFont="1" applyBorder="1" applyAlignment="1" applyProtection="1">
      <alignment horizontal="right" vertical="center"/>
      <protection/>
    </xf>
    <xf numFmtId="204" fontId="9" fillId="0" borderId="35" xfId="0" applyNumberFormat="1" applyFont="1" applyBorder="1" applyAlignment="1" applyProtection="1">
      <alignment vertical="center" shrinkToFit="1"/>
      <protection/>
    </xf>
    <xf numFmtId="204" fontId="9" fillId="0" borderId="16" xfId="0" applyNumberFormat="1" applyFont="1" applyBorder="1" applyAlignment="1" applyProtection="1">
      <alignment vertical="center" shrinkToFit="1"/>
      <protection/>
    </xf>
    <xf numFmtId="190" fontId="15" fillId="0" borderId="36" xfId="49" applyNumberFormat="1" applyFont="1" applyBorder="1" applyAlignment="1" applyProtection="1">
      <alignment vertical="center"/>
      <protection/>
    </xf>
    <xf numFmtId="190" fontId="15" fillId="0" borderId="40" xfId="49" applyNumberFormat="1" applyFont="1" applyBorder="1" applyAlignment="1" applyProtection="1">
      <alignment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7" fillId="0" borderId="74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vertical="center" shrinkToFit="1"/>
      <protection/>
    </xf>
    <xf numFmtId="0" fontId="15" fillId="0" borderId="18" xfId="0" applyFont="1" applyBorder="1" applyAlignment="1" applyProtection="1">
      <alignment vertical="center" shrinkToFit="1"/>
      <protection/>
    </xf>
    <xf numFmtId="190" fontId="15" fillId="0" borderId="38" xfId="49" applyNumberFormat="1" applyFont="1" applyBorder="1" applyAlignment="1" applyProtection="1">
      <alignment vertical="center"/>
      <protection/>
    </xf>
    <xf numFmtId="190" fontId="15" fillId="0" borderId="42" xfId="49" applyNumberFormat="1" applyFont="1" applyBorder="1" applyAlignment="1" applyProtection="1">
      <alignment vertical="center"/>
      <protection/>
    </xf>
    <xf numFmtId="190" fontId="15" fillId="0" borderId="35" xfId="49" applyNumberFormat="1" applyFont="1" applyBorder="1" applyAlignment="1" applyProtection="1">
      <alignment vertical="center"/>
      <protection/>
    </xf>
    <xf numFmtId="190" fontId="15" fillId="0" borderId="39" xfId="49" applyNumberFormat="1" applyFont="1" applyBorder="1" applyAlignment="1" applyProtection="1">
      <alignment vertical="center"/>
      <protection/>
    </xf>
    <xf numFmtId="190" fontId="15" fillId="0" borderId="37" xfId="49" applyNumberFormat="1" applyFont="1" applyBorder="1" applyAlignment="1" applyProtection="1">
      <alignment vertical="center"/>
      <protection/>
    </xf>
    <xf numFmtId="190" fontId="15" fillId="0" borderId="60" xfId="49" applyNumberFormat="1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vertical="center"/>
      <protection/>
    </xf>
    <xf numFmtId="0" fontId="15" fillId="0" borderId="39" xfId="0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vertical="center"/>
      <protection/>
    </xf>
    <xf numFmtId="0" fontId="15" fillId="0" borderId="40" xfId="0" applyFont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right" vertical="center"/>
      <protection/>
    </xf>
    <xf numFmtId="190" fontId="19" fillId="0" borderId="35" xfId="49" applyNumberFormat="1" applyFont="1" applyFill="1" applyBorder="1" applyAlignment="1" applyProtection="1">
      <alignment vertical="center"/>
      <protection/>
    </xf>
    <xf numFmtId="190" fontId="19" fillId="0" borderId="15" xfId="49" applyNumberFormat="1" applyFont="1" applyFill="1" applyBorder="1" applyAlignment="1" applyProtection="1">
      <alignment vertical="center"/>
      <protection/>
    </xf>
    <xf numFmtId="197" fontId="19" fillId="0" borderId="36" xfId="0" applyNumberFormat="1" applyFont="1" applyFill="1" applyBorder="1" applyAlignment="1" applyProtection="1">
      <alignment vertical="center"/>
      <protection/>
    </xf>
    <xf numFmtId="197" fontId="19" fillId="0" borderId="17" xfId="0" applyNumberFormat="1" applyFont="1" applyFill="1" applyBorder="1" applyAlignment="1" applyProtection="1">
      <alignment vertical="center"/>
      <protection/>
    </xf>
    <xf numFmtId="197" fontId="19" fillId="0" borderId="38" xfId="49" applyNumberFormat="1" applyFont="1" applyFill="1" applyBorder="1" applyAlignment="1" applyProtection="1">
      <alignment horizontal="right" vertical="center"/>
      <protection/>
    </xf>
    <xf numFmtId="197" fontId="19" fillId="0" borderId="19" xfId="49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/>
    </xf>
    <xf numFmtId="0" fontId="15" fillId="0" borderId="35" xfId="0" applyFont="1" applyBorder="1" applyAlignment="1" applyProtection="1">
      <alignment vertical="center"/>
      <protection/>
    </xf>
    <xf numFmtId="0" fontId="15" fillId="0" borderId="38" xfId="0" applyFont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vertical="center"/>
      <protection/>
    </xf>
    <xf numFmtId="0" fontId="15" fillId="0" borderId="58" xfId="0" applyFont="1" applyBorder="1" applyAlignment="1" applyProtection="1">
      <alignment vertical="center"/>
      <protection/>
    </xf>
    <xf numFmtId="0" fontId="15" fillId="0" borderId="60" xfId="0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vertical="center"/>
      <protection/>
    </xf>
    <xf numFmtId="0" fontId="15" fillId="0" borderId="59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205" fontId="61" fillId="0" borderId="15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rgb="FFFFFFFF"/>
      </font>
      <fill>
        <patternFill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0</xdr:rowOff>
    </xdr:from>
    <xdr:to>
      <xdr:col>5</xdr:col>
      <xdr:colOff>28575</xdr:colOff>
      <xdr:row>4</xdr:row>
      <xdr:rowOff>0</xdr:rowOff>
    </xdr:to>
    <xdr:sp>
      <xdr:nvSpPr>
        <xdr:cNvPr id="1" name="Rectangle 123"/>
        <xdr:cNvSpPr>
          <a:spLocks/>
        </xdr:cNvSpPr>
      </xdr:nvSpPr>
      <xdr:spPr>
        <a:xfrm>
          <a:off x="1219200" y="247650"/>
          <a:ext cx="1238250" cy="714375"/>
        </a:xfrm>
        <a:prstGeom prst="rect">
          <a:avLst/>
        </a:prstGeom>
        <a:noFill/>
        <a:ln w="31750" cmpd="sng">
          <a:solidFill>
            <a:srgbClr val="DD080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19050</xdr:rowOff>
    </xdr:from>
    <xdr:to>
      <xdr:col>1</xdr:col>
      <xdr:colOff>866775</xdr:colOff>
      <xdr:row>21</xdr:row>
      <xdr:rowOff>219075</xdr:rowOff>
    </xdr:to>
    <xdr:sp>
      <xdr:nvSpPr>
        <xdr:cNvPr id="2" name="AutoShape 124"/>
        <xdr:cNvSpPr>
          <a:spLocks/>
        </xdr:cNvSpPr>
      </xdr:nvSpPr>
      <xdr:spPr>
        <a:xfrm>
          <a:off x="47625" y="4210050"/>
          <a:ext cx="1114425" cy="914400"/>
        </a:xfrm>
        <a:prstGeom prst="upArrowCallout">
          <a:avLst>
            <a:gd name="adj1" fmla="val -23958"/>
            <a:gd name="adj2" fmla="val -10638"/>
            <a:gd name="adj3" fmla="val -39583"/>
            <a:gd name="adj4" fmla="val -3189"/>
          </a:avLst>
        </a:prstGeom>
        <a:solidFill>
          <a:srgbClr val="FFFFFF"/>
        </a:solidFill>
        <a:ln w="1587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配置図で位置を照合できる記載とする</a:t>
          </a:r>
        </a:p>
      </xdr:txBody>
    </xdr:sp>
    <xdr:clientData/>
  </xdr:twoCellAnchor>
  <xdr:twoCellAnchor>
    <xdr:from>
      <xdr:col>2</xdr:col>
      <xdr:colOff>95250</xdr:colOff>
      <xdr:row>18</xdr:row>
      <xdr:rowOff>19050</xdr:rowOff>
    </xdr:from>
    <xdr:to>
      <xdr:col>4</xdr:col>
      <xdr:colOff>333375</xdr:colOff>
      <xdr:row>25</xdr:row>
      <xdr:rowOff>47625</xdr:rowOff>
    </xdr:to>
    <xdr:sp>
      <xdr:nvSpPr>
        <xdr:cNvPr id="3" name="AutoShape 125"/>
        <xdr:cNvSpPr>
          <a:spLocks/>
        </xdr:cNvSpPr>
      </xdr:nvSpPr>
      <xdr:spPr>
        <a:xfrm>
          <a:off x="1304925" y="4210050"/>
          <a:ext cx="1114425" cy="1695450"/>
        </a:xfrm>
        <a:prstGeom prst="upArrowCallout">
          <a:avLst>
            <a:gd name="adj1" fmla="val -36703"/>
            <a:gd name="adj2" fmla="val -9574"/>
            <a:gd name="adj3" fmla="val -44680"/>
            <a:gd name="adj4" fmla="val -3189"/>
          </a:avLst>
        </a:prstGeom>
        <a:solidFill>
          <a:srgbClr val="FFFFFF"/>
        </a:solidFill>
        <a:ln w="1587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樹高は小数点第</a:t>
          </a:r>
          <a:r>
            <a:rPr lang="en-US" cap="none" sz="1000" b="0" i="0" u="none" baseline="0">
              <a:solidFill>
                <a:srgbClr val="DD0806"/>
              </a:solidFill>
            </a:rPr>
            <a:t>1</a:t>
          </a:r>
          <a:r>
            <a:rPr lang="en-US" cap="none" sz="1000" b="0" i="0" u="none" baseline="0">
              <a:solidFill>
                <a:srgbClr val="DD0806"/>
              </a:solidFill>
            </a:rPr>
            <a:t>位までを入力する。</a:t>
          </a:r>
          <a:r>
            <a:rPr lang="en-US" cap="none" sz="1000" b="0" i="0" u="none" baseline="0">
              <a:solidFill>
                <a:srgbClr val="DD0806"/>
              </a:solidFill>
            </a:rPr>
            <a:t>
</a:t>
          </a:r>
          <a:r>
            <a:rPr lang="en-US" cap="none" sz="1000" b="0" i="0" u="none" baseline="0">
              <a:solidFill>
                <a:srgbClr val="DD0806"/>
              </a:solidFill>
            </a:rPr>
            <a:t>苗木の場合は，その寸法ではなく，成長後を見越した想定高さでＯＫ</a:t>
          </a:r>
        </a:p>
      </xdr:txBody>
    </xdr:sp>
    <xdr:clientData/>
  </xdr:twoCellAnchor>
  <xdr:twoCellAnchor>
    <xdr:from>
      <xdr:col>1</xdr:col>
      <xdr:colOff>619125</xdr:colOff>
      <xdr:row>3</xdr:row>
      <xdr:rowOff>200025</xdr:rowOff>
    </xdr:from>
    <xdr:to>
      <xdr:col>4</xdr:col>
      <xdr:colOff>247650</xdr:colOff>
      <xdr:row>6</xdr:row>
      <xdr:rowOff>38100</xdr:rowOff>
    </xdr:to>
    <xdr:sp>
      <xdr:nvSpPr>
        <xdr:cNvPr id="4" name="AutoShape 126"/>
        <xdr:cNvSpPr>
          <a:spLocks/>
        </xdr:cNvSpPr>
      </xdr:nvSpPr>
      <xdr:spPr>
        <a:xfrm>
          <a:off x="914400" y="923925"/>
          <a:ext cx="1419225" cy="447675"/>
        </a:xfrm>
        <a:prstGeom prst="upArrowCallout">
          <a:avLst>
            <a:gd name="adj1" fmla="val 9574"/>
            <a:gd name="adj2" fmla="val -7500"/>
            <a:gd name="adj3" fmla="val -28050"/>
            <a:gd name="adj4" fmla="val -2500"/>
          </a:avLst>
        </a:prstGeom>
        <a:solidFill>
          <a:srgbClr val="FFFFFF"/>
        </a:solidFill>
        <a:ln w="1587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3</a:t>
          </a:r>
          <a:r>
            <a:rPr lang="en-US" cap="none" sz="1000" b="0" i="0" u="none" baseline="0">
              <a:solidFill>
                <a:srgbClr val="DD0806"/>
              </a:solidFill>
            </a:rPr>
            <a:t>箇所とも要入力</a:t>
          </a:r>
        </a:p>
      </xdr:txBody>
    </xdr:sp>
    <xdr:clientData/>
  </xdr:twoCellAnchor>
  <xdr:twoCellAnchor>
    <xdr:from>
      <xdr:col>10</xdr:col>
      <xdr:colOff>495300</xdr:colOff>
      <xdr:row>3</xdr:row>
      <xdr:rowOff>228600</xdr:rowOff>
    </xdr:from>
    <xdr:to>
      <xdr:col>12</xdr:col>
      <xdr:colOff>180975</xdr:colOff>
      <xdr:row>6</xdr:row>
      <xdr:rowOff>66675</xdr:rowOff>
    </xdr:to>
    <xdr:sp>
      <xdr:nvSpPr>
        <xdr:cNvPr id="5" name="AutoShape 131"/>
        <xdr:cNvSpPr>
          <a:spLocks/>
        </xdr:cNvSpPr>
      </xdr:nvSpPr>
      <xdr:spPr>
        <a:xfrm>
          <a:off x="5686425" y="952500"/>
          <a:ext cx="800100" cy="447675"/>
        </a:xfrm>
        <a:prstGeom prst="upArrowCallout">
          <a:avLst>
            <a:gd name="adj1" fmla="val 1064"/>
            <a:gd name="adj2" fmla="val -12685"/>
            <a:gd name="adj3" fmla="val -28722"/>
            <a:gd name="adj4" fmla="val -5222"/>
          </a:avLst>
        </a:prstGeom>
        <a:solidFill>
          <a:srgbClr val="FFFFFF"/>
        </a:solidFill>
        <a:ln w="15875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6411"/>
              </a:solidFill>
            </a:rPr>
            <a:t>自動計算</a:t>
          </a:r>
        </a:p>
      </xdr:txBody>
    </xdr:sp>
    <xdr:clientData/>
  </xdr:twoCellAnchor>
  <xdr:twoCellAnchor>
    <xdr:from>
      <xdr:col>12</xdr:col>
      <xdr:colOff>142875</xdr:colOff>
      <xdr:row>5</xdr:row>
      <xdr:rowOff>0</xdr:rowOff>
    </xdr:from>
    <xdr:to>
      <xdr:col>13</xdr:col>
      <xdr:colOff>438150</xdr:colOff>
      <xdr:row>9</xdr:row>
      <xdr:rowOff>171450</xdr:rowOff>
    </xdr:to>
    <xdr:sp>
      <xdr:nvSpPr>
        <xdr:cNvPr id="6" name="AutoShape 132"/>
        <xdr:cNvSpPr>
          <a:spLocks/>
        </xdr:cNvSpPr>
      </xdr:nvSpPr>
      <xdr:spPr>
        <a:xfrm>
          <a:off x="6448425" y="1200150"/>
          <a:ext cx="885825" cy="1019175"/>
        </a:xfrm>
        <a:prstGeom prst="upArrowCallout">
          <a:avLst>
            <a:gd name="adj1" fmla="val 5138"/>
            <a:gd name="adj2" fmla="val -12666"/>
            <a:gd name="adj3" fmla="val -39717"/>
            <a:gd name="adj4" fmla="val -4666"/>
          </a:avLst>
        </a:prstGeom>
        <a:solidFill>
          <a:srgbClr val="FFFFFF"/>
        </a:solidFill>
        <a:ln w="15875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6411"/>
              </a:solidFill>
            </a:rPr>
            <a:t>50%</a:t>
          </a:r>
          <a:r>
            <a:rPr lang="en-US" cap="none" sz="1000" b="0" i="0" u="none" baseline="0">
              <a:solidFill>
                <a:srgbClr val="006411"/>
              </a:solidFill>
            </a:rPr>
            <a:t>以上で</a:t>
          </a:r>
          <a:r>
            <a:rPr lang="en-US" cap="none" sz="1000" b="0" i="0" u="none" baseline="0">
              <a:solidFill>
                <a:srgbClr val="006411"/>
              </a:solidFill>
            </a:rPr>
            <a:t>
</a:t>
          </a:r>
          <a:r>
            <a:rPr lang="en-US" cap="none" sz="1000" b="0" i="0" u="none" baseline="0">
              <a:solidFill>
                <a:srgbClr val="006411"/>
              </a:solidFill>
            </a:rPr>
            <a:t>基準達成</a:t>
          </a:r>
        </a:p>
      </xdr:txBody>
    </xdr:sp>
    <xdr:clientData/>
  </xdr:twoCellAnchor>
  <xdr:twoCellAnchor>
    <xdr:from>
      <xdr:col>3</xdr:col>
      <xdr:colOff>419100</xdr:colOff>
      <xdr:row>27</xdr:row>
      <xdr:rowOff>57150</xdr:rowOff>
    </xdr:from>
    <xdr:to>
      <xdr:col>6</xdr:col>
      <xdr:colOff>114300</xdr:colOff>
      <xdr:row>31</xdr:row>
      <xdr:rowOff>200025</xdr:rowOff>
    </xdr:to>
    <xdr:sp>
      <xdr:nvSpPr>
        <xdr:cNvPr id="7" name="AutoShape 133"/>
        <xdr:cNvSpPr>
          <a:spLocks/>
        </xdr:cNvSpPr>
      </xdr:nvSpPr>
      <xdr:spPr>
        <a:xfrm>
          <a:off x="1971675" y="6391275"/>
          <a:ext cx="1104900" cy="1095375"/>
        </a:xfrm>
        <a:prstGeom prst="upArrowCallout">
          <a:avLst>
            <a:gd name="adj1" fmla="val -30736"/>
            <a:gd name="adj2" fmla="val -9574"/>
            <a:gd name="adj3" fmla="val -42175"/>
            <a:gd name="adj4" fmla="val -3189"/>
          </a:avLst>
        </a:prstGeom>
        <a:solidFill>
          <a:srgbClr val="FFFFFF"/>
        </a:solidFill>
        <a:ln w="1587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係数による数値によらない場合，チェックを入れ数値を入力する</a:t>
          </a:r>
        </a:p>
      </xdr:txBody>
    </xdr:sp>
    <xdr:clientData/>
  </xdr:twoCellAnchor>
  <xdr:twoCellAnchor>
    <xdr:from>
      <xdr:col>1</xdr:col>
      <xdr:colOff>704850</xdr:colOff>
      <xdr:row>32</xdr:row>
      <xdr:rowOff>104775</xdr:rowOff>
    </xdr:from>
    <xdr:to>
      <xdr:col>3</xdr:col>
      <xdr:colOff>238125</xdr:colOff>
      <xdr:row>34</xdr:row>
      <xdr:rowOff>76200</xdr:rowOff>
    </xdr:to>
    <xdr:sp>
      <xdr:nvSpPr>
        <xdr:cNvPr id="8" name="AutoShape 134"/>
        <xdr:cNvSpPr>
          <a:spLocks/>
        </xdr:cNvSpPr>
      </xdr:nvSpPr>
      <xdr:spPr>
        <a:xfrm>
          <a:off x="1000125" y="7629525"/>
          <a:ext cx="790575" cy="447675"/>
        </a:xfrm>
        <a:prstGeom prst="upArrowCallout">
          <a:avLst>
            <a:gd name="adj1" fmla="val 1064"/>
            <a:gd name="adj2" fmla="val -12685"/>
            <a:gd name="adj3" fmla="val -28722"/>
            <a:gd name="adj4" fmla="val -5222"/>
          </a:avLst>
        </a:prstGeom>
        <a:solidFill>
          <a:srgbClr val="FFFFFF"/>
        </a:solidFill>
        <a:ln w="15875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6411"/>
              </a:solidFill>
            </a:rPr>
            <a:t>自動計算</a:t>
          </a:r>
        </a:p>
      </xdr:txBody>
    </xdr:sp>
    <xdr:clientData/>
  </xdr:twoCellAnchor>
  <xdr:twoCellAnchor>
    <xdr:from>
      <xdr:col>8</xdr:col>
      <xdr:colOff>533400</xdr:colOff>
      <xdr:row>32</xdr:row>
      <xdr:rowOff>104775</xdr:rowOff>
    </xdr:from>
    <xdr:to>
      <xdr:col>10</xdr:col>
      <xdr:colOff>161925</xdr:colOff>
      <xdr:row>34</xdr:row>
      <xdr:rowOff>76200</xdr:rowOff>
    </xdr:to>
    <xdr:sp>
      <xdr:nvSpPr>
        <xdr:cNvPr id="9" name="AutoShape 135"/>
        <xdr:cNvSpPr>
          <a:spLocks/>
        </xdr:cNvSpPr>
      </xdr:nvSpPr>
      <xdr:spPr>
        <a:xfrm>
          <a:off x="4562475" y="7629525"/>
          <a:ext cx="790575" cy="447675"/>
        </a:xfrm>
        <a:prstGeom prst="upArrowCallout">
          <a:avLst>
            <a:gd name="adj1" fmla="val 1064"/>
            <a:gd name="adj2" fmla="val -12685"/>
            <a:gd name="adj3" fmla="val -28722"/>
            <a:gd name="adj4" fmla="val -5222"/>
          </a:avLst>
        </a:prstGeom>
        <a:solidFill>
          <a:srgbClr val="FFFFFF"/>
        </a:solidFill>
        <a:ln w="15875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6411"/>
              </a:solidFill>
            </a:rPr>
            <a:t>自動計算</a:t>
          </a:r>
        </a:p>
      </xdr:txBody>
    </xdr:sp>
    <xdr:clientData/>
  </xdr:twoCellAnchor>
  <xdr:twoCellAnchor>
    <xdr:from>
      <xdr:col>10</xdr:col>
      <xdr:colOff>28575</xdr:colOff>
      <xdr:row>34</xdr:row>
      <xdr:rowOff>114300</xdr:rowOff>
    </xdr:from>
    <xdr:to>
      <xdr:col>11</xdr:col>
      <xdr:colOff>0</xdr:colOff>
      <xdr:row>36</xdr:row>
      <xdr:rowOff>85725</xdr:rowOff>
    </xdr:to>
    <xdr:sp>
      <xdr:nvSpPr>
        <xdr:cNvPr id="10" name="AutoShape 136"/>
        <xdr:cNvSpPr>
          <a:spLocks/>
        </xdr:cNvSpPr>
      </xdr:nvSpPr>
      <xdr:spPr>
        <a:xfrm>
          <a:off x="5219700" y="8115300"/>
          <a:ext cx="790575" cy="447675"/>
        </a:xfrm>
        <a:prstGeom prst="upArrowCallout">
          <a:avLst>
            <a:gd name="adj1" fmla="val 1064"/>
            <a:gd name="adj2" fmla="val -12685"/>
            <a:gd name="adj3" fmla="val -28722"/>
            <a:gd name="adj4" fmla="val -5222"/>
          </a:avLst>
        </a:prstGeom>
        <a:solidFill>
          <a:srgbClr val="FFFFFF"/>
        </a:solidFill>
        <a:ln w="15875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6411"/>
              </a:solidFill>
            </a:rPr>
            <a:t>自動計算</a:t>
          </a:r>
        </a:p>
      </xdr:txBody>
    </xdr:sp>
    <xdr:clientData/>
  </xdr:twoCellAnchor>
  <xdr:twoCellAnchor>
    <xdr:from>
      <xdr:col>6</xdr:col>
      <xdr:colOff>342900</xdr:colOff>
      <xdr:row>18</xdr:row>
      <xdr:rowOff>66675</xdr:rowOff>
    </xdr:from>
    <xdr:to>
      <xdr:col>8</xdr:col>
      <xdr:colOff>390525</xdr:colOff>
      <xdr:row>22</xdr:row>
      <xdr:rowOff>133350</xdr:rowOff>
    </xdr:to>
    <xdr:sp>
      <xdr:nvSpPr>
        <xdr:cNvPr id="11" name="AutoShape 137"/>
        <xdr:cNvSpPr>
          <a:spLocks/>
        </xdr:cNvSpPr>
      </xdr:nvSpPr>
      <xdr:spPr>
        <a:xfrm>
          <a:off x="3305175" y="4257675"/>
          <a:ext cx="1114425" cy="1019175"/>
        </a:xfrm>
        <a:prstGeom prst="upArrowCallout">
          <a:avLst>
            <a:gd name="adj1" fmla="val -31310"/>
            <a:gd name="adj2" fmla="val -10638"/>
            <a:gd name="adj3" fmla="val -41587"/>
            <a:gd name="adj4" fmla="val -3189"/>
          </a:avLst>
        </a:prstGeom>
        <a:solidFill>
          <a:srgbClr val="FFFFFF"/>
        </a:solidFill>
        <a:ln w="1587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道路境界線沿いに，塀等の遮蔽物がある場合はチェックしない</a:t>
          </a:r>
        </a:p>
      </xdr:txBody>
    </xdr:sp>
    <xdr:clientData/>
  </xdr:twoCellAnchor>
  <xdr:twoCellAnchor>
    <xdr:from>
      <xdr:col>6</xdr:col>
      <xdr:colOff>342900</xdr:colOff>
      <xdr:row>48</xdr:row>
      <xdr:rowOff>76200</xdr:rowOff>
    </xdr:from>
    <xdr:to>
      <xdr:col>8</xdr:col>
      <xdr:colOff>390525</xdr:colOff>
      <xdr:row>54</xdr:row>
      <xdr:rowOff>47625</xdr:rowOff>
    </xdr:to>
    <xdr:sp>
      <xdr:nvSpPr>
        <xdr:cNvPr id="12" name="AutoShape 138"/>
        <xdr:cNvSpPr>
          <a:spLocks/>
        </xdr:cNvSpPr>
      </xdr:nvSpPr>
      <xdr:spPr>
        <a:xfrm>
          <a:off x="3305175" y="11420475"/>
          <a:ext cx="1114425" cy="1400175"/>
        </a:xfrm>
        <a:prstGeom prst="upArrowCallout">
          <a:avLst>
            <a:gd name="adj1" fmla="val -31310"/>
            <a:gd name="adj2" fmla="val -10638"/>
            <a:gd name="adj3" fmla="val -41587"/>
            <a:gd name="adj4" fmla="val -3189"/>
          </a:avLst>
        </a:prstGeom>
        <a:solidFill>
          <a:srgbClr val="FFFFFF"/>
        </a:solidFill>
        <a:ln w="1587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DD0806"/>
              </a:solidFill>
            </a:rPr>
            <a:t>道路境界線沿いに，塀等の遮蔽物がなく，道路から連続して見える場合チェックする</a:t>
          </a:r>
        </a:p>
      </xdr:txBody>
    </xdr:sp>
    <xdr:clientData/>
  </xdr:twoCellAnchor>
  <xdr:twoCellAnchor>
    <xdr:from>
      <xdr:col>8</xdr:col>
      <xdr:colOff>542925</xdr:colOff>
      <xdr:row>77</xdr:row>
      <xdr:rowOff>123825</xdr:rowOff>
    </xdr:from>
    <xdr:to>
      <xdr:col>10</xdr:col>
      <xdr:colOff>180975</xdr:colOff>
      <xdr:row>79</xdr:row>
      <xdr:rowOff>95250</xdr:rowOff>
    </xdr:to>
    <xdr:sp>
      <xdr:nvSpPr>
        <xdr:cNvPr id="13" name="AutoShape 139"/>
        <xdr:cNvSpPr>
          <a:spLocks/>
        </xdr:cNvSpPr>
      </xdr:nvSpPr>
      <xdr:spPr>
        <a:xfrm>
          <a:off x="4572000" y="18373725"/>
          <a:ext cx="800100" cy="447675"/>
        </a:xfrm>
        <a:prstGeom prst="upArrowCallout">
          <a:avLst>
            <a:gd name="adj1" fmla="val 1064"/>
            <a:gd name="adj2" fmla="val -12685"/>
            <a:gd name="adj3" fmla="val -28722"/>
            <a:gd name="adj4" fmla="val -5222"/>
          </a:avLst>
        </a:prstGeom>
        <a:solidFill>
          <a:srgbClr val="FFFFFF"/>
        </a:solidFill>
        <a:ln w="15875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6411"/>
              </a:solidFill>
            </a:rPr>
            <a:t>自動計算</a:t>
          </a:r>
        </a:p>
      </xdr:txBody>
    </xdr:sp>
    <xdr:clientData/>
  </xdr:twoCellAnchor>
  <xdr:twoCellAnchor>
    <xdr:from>
      <xdr:col>10</xdr:col>
      <xdr:colOff>38100</xdr:colOff>
      <xdr:row>79</xdr:row>
      <xdr:rowOff>133350</xdr:rowOff>
    </xdr:from>
    <xdr:to>
      <xdr:col>11</xdr:col>
      <xdr:colOff>9525</xdr:colOff>
      <xdr:row>81</xdr:row>
      <xdr:rowOff>104775</xdr:rowOff>
    </xdr:to>
    <xdr:sp>
      <xdr:nvSpPr>
        <xdr:cNvPr id="14" name="AutoShape 140"/>
        <xdr:cNvSpPr>
          <a:spLocks/>
        </xdr:cNvSpPr>
      </xdr:nvSpPr>
      <xdr:spPr>
        <a:xfrm>
          <a:off x="5229225" y="18859500"/>
          <a:ext cx="790575" cy="447675"/>
        </a:xfrm>
        <a:prstGeom prst="upArrowCallout">
          <a:avLst>
            <a:gd name="adj1" fmla="val 1064"/>
            <a:gd name="adj2" fmla="val -12685"/>
            <a:gd name="adj3" fmla="val -28722"/>
            <a:gd name="adj4" fmla="val -5222"/>
          </a:avLst>
        </a:prstGeom>
        <a:solidFill>
          <a:srgbClr val="FFFFFF"/>
        </a:solidFill>
        <a:ln w="15875" cmpd="sng">
          <a:solidFill>
            <a:srgbClr val="006411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6411"/>
              </a:solidFill>
            </a:rPr>
            <a:t>自動計算</a:t>
          </a:r>
        </a:p>
      </xdr:txBody>
    </xdr:sp>
    <xdr:clientData/>
  </xdr:twoCellAnchor>
  <xdr:twoCellAnchor>
    <xdr:from>
      <xdr:col>9</xdr:col>
      <xdr:colOff>419100</xdr:colOff>
      <xdr:row>1</xdr:row>
      <xdr:rowOff>0</xdr:rowOff>
    </xdr:from>
    <xdr:to>
      <xdr:col>13</xdr:col>
      <xdr:colOff>533400</xdr:colOff>
      <xdr:row>4</xdr:row>
      <xdr:rowOff>0</xdr:rowOff>
    </xdr:to>
    <xdr:sp>
      <xdr:nvSpPr>
        <xdr:cNvPr id="15" name="Rectangle 142"/>
        <xdr:cNvSpPr>
          <a:spLocks/>
        </xdr:cNvSpPr>
      </xdr:nvSpPr>
      <xdr:spPr>
        <a:xfrm>
          <a:off x="5172075" y="247650"/>
          <a:ext cx="2257425" cy="714375"/>
        </a:xfrm>
        <a:prstGeom prst="rect">
          <a:avLst/>
        </a:prstGeom>
        <a:noFill/>
        <a:ln w="31750" cmpd="sng">
          <a:solidFill>
            <a:srgbClr val="006411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showGridLines="0" showZeros="0" tabSelected="1" view="pageBreakPreview" zoomScaleNormal="85" zoomScaleSheetLayoutView="100" zoomScalePageLayoutView="0" workbookViewId="0" topLeftCell="A1">
      <selection activeCell="C2" sqref="C2:E2"/>
    </sheetView>
  </sheetViews>
  <sheetFormatPr defaultColWidth="9" defaultRowHeight="15"/>
  <cols>
    <col min="1" max="1" width="3.09765625" style="47" customWidth="1"/>
    <col min="2" max="2" width="9.59765625" style="47" customWidth="1"/>
    <col min="3" max="3" width="3.59765625" style="47" customWidth="1"/>
    <col min="4" max="4" width="5.59765625" style="47" customWidth="1"/>
    <col min="5" max="5" width="3.59765625" style="47" customWidth="1"/>
    <col min="6" max="6" width="5.59765625" style="47" customWidth="1"/>
    <col min="7" max="7" width="7.59765625" style="47" customWidth="1"/>
    <col min="8" max="8" width="3.59765625" style="47" customWidth="1"/>
    <col min="9" max="9" width="7.59765625" style="47" customWidth="1"/>
    <col min="10" max="10" width="4.59765625" style="47" customWidth="1"/>
    <col min="11" max="11" width="8.59765625" style="47" customWidth="1"/>
    <col min="12" max="12" width="3.09765625" style="47" customWidth="1"/>
    <col min="13" max="13" width="6.19921875" style="47" customWidth="1"/>
    <col min="14" max="14" width="5.8984375" style="47" customWidth="1"/>
    <col min="15" max="16384" width="9" style="47" customWidth="1"/>
  </cols>
  <sheetData>
    <row r="1" spans="1:20" s="50" customFormat="1" ht="19.5" customHeight="1">
      <c r="A1" s="183" t="s">
        <v>11</v>
      </c>
      <c r="D1" s="198"/>
      <c r="E1" s="198"/>
      <c r="F1" s="198"/>
      <c r="G1" s="198"/>
      <c r="H1" s="198"/>
      <c r="I1" s="199"/>
      <c r="J1" s="199"/>
      <c r="K1" s="200"/>
      <c r="L1" s="198"/>
      <c r="M1" s="201"/>
      <c r="N1" s="198"/>
      <c r="O1" s="51"/>
      <c r="P1" s="51"/>
      <c r="Q1" s="51"/>
      <c r="R1" s="51"/>
      <c r="S1" s="54"/>
      <c r="T1" s="54"/>
    </row>
    <row r="2" spans="1:20" s="50" customFormat="1" ht="18.75" customHeight="1">
      <c r="A2" s="240" t="s">
        <v>0</v>
      </c>
      <c r="B2" s="241"/>
      <c r="C2" s="246"/>
      <c r="D2" s="247"/>
      <c r="E2" s="247"/>
      <c r="F2" s="6" t="s">
        <v>22</v>
      </c>
      <c r="G2" s="344">
        <f>C2*0.2</f>
        <v>0</v>
      </c>
      <c r="H2" s="8"/>
      <c r="I2" s="240" t="s">
        <v>12</v>
      </c>
      <c r="J2" s="294"/>
      <c r="K2" s="146">
        <f>IF(C2="","",ROUNDDOWN(IF(C4=1,((C2*(1-C3/100)-25)),(IF(G2&gt;G3,G2,G3))),1))</f>
      </c>
      <c r="L2" s="7" t="s">
        <v>17</v>
      </c>
      <c r="M2" s="286"/>
      <c r="N2" s="287"/>
      <c r="O2" s="51"/>
      <c r="P2" s="51"/>
      <c r="Q2" s="51"/>
      <c r="R2" s="51"/>
      <c r="S2" s="54"/>
      <c r="T2" s="54"/>
    </row>
    <row r="3" spans="1:14" s="51" customFormat="1" ht="18.75" customHeight="1">
      <c r="A3" s="242" t="s">
        <v>24</v>
      </c>
      <c r="B3" s="243"/>
      <c r="C3" s="248"/>
      <c r="D3" s="249"/>
      <c r="E3" s="249"/>
      <c r="F3" s="9" t="s">
        <v>28</v>
      </c>
      <c r="G3" s="78">
        <f>F5*6+H5*4</f>
        <v>0</v>
      </c>
      <c r="H3" s="10"/>
      <c r="I3" s="295" t="s">
        <v>7</v>
      </c>
      <c r="J3" s="296"/>
      <c r="K3" s="147">
        <f>IF(C2="","",ROUNDDOWN(K2*0.5,1))</f>
      </c>
      <c r="L3" s="9" t="s">
        <v>17</v>
      </c>
      <c r="M3" s="297" t="s">
        <v>29</v>
      </c>
      <c r="N3" s="298"/>
    </row>
    <row r="4" spans="1:14" s="50" customFormat="1" ht="18.75" customHeight="1">
      <c r="A4" s="244" t="s">
        <v>13</v>
      </c>
      <c r="B4" s="245"/>
      <c r="C4" s="250"/>
      <c r="D4" s="251"/>
      <c r="E4" s="258" t="s">
        <v>79</v>
      </c>
      <c r="F4" s="258"/>
      <c r="G4" s="258"/>
      <c r="H4" s="259"/>
      <c r="I4" s="244" t="s">
        <v>83</v>
      </c>
      <c r="J4" s="253"/>
      <c r="K4" s="148">
        <f>ROUNDDOWN((K41+K83),2)</f>
        <v>0</v>
      </c>
      <c r="L4" s="11" t="s">
        <v>17</v>
      </c>
      <c r="M4" s="184">
        <f>IF(C2="","",ROUNDDOWN(TRUNC(K4/(K3*2),2),1))</f>
      </c>
      <c r="N4" s="12" t="str">
        <f>IF(K3&gt;=K4,"＜ 50%","≧ 50%")</f>
        <v>＜ 50%</v>
      </c>
    </row>
    <row r="5" spans="1:14" s="50" customFormat="1" ht="18.75" customHeight="1">
      <c r="A5" s="261" t="s">
        <v>85</v>
      </c>
      <c r="B5" s="262"/>
      <c r="C5" s="263"/>
      <c r="D5" s="260" t="s">
        <v>32</v>
      </c>
      <c r="E5" s="260"/>
      <c r="F5" s="99"/>
      <c r="G5" s="76" t="s">
        <v>33</v>
      </c>
      <c r="H5" s="100"/>
      <c r="I5" s="288" t="s">
        <v>84</v>
      </c>
      <c r="J5" s="289"/>
      <c r="K5" s="289"/>
      <c r="L5" s="289"/>
      <c r="M5" s="290">
        <f>IF(K41+K83=0,"",IF(C2="","",IF(K3&gt;=K4,"ＮＧ!","ＯＫ")))</f>
      </c>
      <c r="N5" s="291"/>
    </row>
    <row r="6" spans="1:14" s="50" customFormat="1" ht="10.5" customHeight="1">
      <c r="A6" s="202"/>
      <c r="B6" s="203"/>
      <c r="C6" s="199"/>
      <c r="D6" s="203"/>
      <c r="E6" s="204"/>
      <c r="F6" s="199"/>
      <c r="G6" s="198"/>
      <c r="H6" s="198"/>
      <c r="I6" s="198"/>
      <c r="J6" s="198"/>
      <c r="K6" s="198"/>
      <c r="L6" s="204"/>
      <c r="M6" s="205"/>
      <c r="N6" s="204"/>
    </row>
    <row r="7" spans="1:14" s="57" customFormat="1" ht="18.75" customHeight="1">
      <c r="A7" s="264" t="s">
        <v>40</v>
      </c>
      <c r="B7" s="265"/>
      <c r="C7" s="266"/>
      <c r="D7" s="13" t="s">
        <v>3</v>
      </c>
      <c r="E7" s="269" t="s">
        <v>5</v>
      </c>
      <c r="F7" s="13" t="s">
        <v>6</v>
      </c>
      <c r="G7" s="269" t="s">
        <v>2</v>
      </c>
      <c r="H7" s="267" t="s">
        <v>21</v>
      </c>
      <c r="I7" s="254" t="s">
        <v>18</v>
      </c>
      <c r="J7" s="14" t="s">
        <v>4</v>
      </c>
      <c r="K7" s="15" t="s">
        <v>1</v>
      </c>
      <c r="L7" s="235" t="s">
        <v>35</v>
      </c>
      <c r="M7" s="236"/>
      <c r="N7" s="237"/>
    </row>
    <row r="8" spans="1:14" s="57" customFormat="1" ht="18.75" customHeight="1">
      <c r="A8" s="256" t="s">
        <v>41</v>
      </c>
      <c r="B8" s="257"/>
      <c r="C8" s="16" t="s">
        <v>14</v>
      </c>
      <c r="D8" s="17" t="s">
        <v>74</v>
      </c>
      <c r="E8" s="270"/>
      <c r="F8" s="17" t="s">
        <v>74</v>
      </c>
      <c r="G8" s="270"/>
      <c r="H8" s="268"/>
      <c r="I8" s="255"/>
      <c r="J8" s="18" t="s">
        <v>14</v>
      </c>
      <c r="K8" s="19" t="s">
        <v>75</v>
      </c>
      <c r="L8" s="80" t="s">
        <v>9</v>
      </c>
      <c r="M8" s="238" t="s">
        <v>36</v>
      </c>
      <c r="N8" s="239"/>
    </row>
    <row r="9" spans="1:14" ht="18.75" customHeight="1">
      <c r="A9" s="59"/>
      <c r="B9" s="60"/>
      <c r="C9" s="20">
        <f aca="true" t="shared" si="0" ref="C9:C40">IF(D9="","",IF(D9&gt;=3,25,IF(D9&gt;=1,15,1)))</f>
      </c>
      <c r="D9" s="85"/>
      <c r="E9" s="185"/>
      <c r="F9" s="61"/>
      <c r="G9" s="138"/>
      <c r="H9" s="189"/>
      <c r="I9" s="93"/>
      <c r="J9" s="75">
        <f>IF(D9="","",IF(I9="",1,IF(L9=TRUE,1,IF(H9=TRUE,IF(D9&lt;I9,1,1.3),IF(OR(D9&lt;1,I9&gt;1),1,1.1)))))</f>
      </c>
      <c r="K9" s="142">
        <f>IF(D9="","",ROUNDDOWN(IF(E9=TRUE,TRUNC(D9*F9*1.5*G9*J9,2),TRUNC(C9*G9*J9,2)),1))</f>
      </c>
      <c r="L9" s="192"/>
      <c r="M9" s="252"/>
      <c r="N9" s="211"/>
    </row>
    <row r="10" spans="1:14" ht="18.75" customHeight="1">
      <c r="A10" s="62"/>
      <c r="B10" s="63"/>
      <c r="C10" s="22">
        <f t="shared" si="0"/>
      </c>
      <c r="D10" s="86"/>
      <c r="E10" s="186"/>
      <c r="F10" s="64"/>
      <c r="G10" s="139"/>
      <c r="H10" s="190"/>
      <c r="I10" s="94"/>
      <c r="J10" s="23">
        <f>IF(D10="","",IF(I10="",1,IF(L10=TRUE,1,IF(H10=TRUE,IF(D10&lt;I10,1,1.3),IF(OR(D10&lt;1,I10&gt;1),1,1.1)))))</f>
      </c>
      <c r="K10" s="143">
        <f aca="true" t="shared" si="1" ref="K10:K40">IF(D10="","",ROUNDDOWN(IF(E10=TRUE,TRUNC(D10*F10*1.5*G10*J10,2),TRUNC(C10*G10*J10,2)),1))</f>
      </c>
      <c r="L10" s="193"/>
      <c r="M10" s="230"/>
      <c r="N10" s="207"/>
    </row>
    <row r="11" spans="1:14" ht="18.75" customHeight="1">
      <c r="A11" s="65"/>
      <c r="B11" s="63"/>
      <c r="C11" s="22">
        <f t="shared" si="0"/>
      </c>
      <c r="D11" s="87"/>
      <c r="E11" s="186"/>
      <c r="F11" s="64"/>
      <c r="G11" s="139"/>
      <c r="H11" s="190"/>
      <c r="I11" s="94"/>
      <c r="J11" s="23">
        <f aca="true" t="shared" si="2" ref="J11:J40">IF(D11="","",IF(I11="",1,IF(L11=TRUE,1,IF(H11=TRUE,IF(D11&lt;I11,1,1.3),IF(OR(D11&lt;1,I11&gt;1),1,1.1)))))</f>
      </c>
      <c r="K11" s="143">
        <f t="shared" si="1"/>
      </c>
      <c r="L11" s="193"/>
      <c r="M11" s="230"/>
      <c r="N11" s="207"/>
    </row>
    <row r="12" spans="1:14" ht="18.75" customHeight="1">
      <c r="A12" s="65"/>
      <c r="B12" s="63"/>
      <c r="C12" s="22">
        <f t="shared" si="0"/>
      </c>
      <c r="D12" s="86"/>
      <c r="E12" s="186"/>
      <c r="F12" s="64"/>
      <c r="G12" s="139"/>
      <c r="H12" s="190"/>
      <c r="I12" s="94"/>
      <c r="J12" s="23">
        <f t="shared" si="2"/>
      </c>
      <c r="K12" s="143">
        <f t="shared" si="1"/>
      </c>
      <c r="L12" s="193"/>
      <c r="M12" s="230"/>
      <c r="N12" s="207"/>
    </row>
    <row r="13" spans="1:14" ht="18.75" customHeight="1">
      <c r="A13" s="65"/>
      <c r="B13" s="63"/>
      <c r="C13" s="22">
        <f t="shared" si="0"/>
      </c>
      <c r="D13" s="86"/>
      <c r="E13" s="186"/>
      <c r="F13" s="64"/>
      <c r="G13" s="139"/>
      <c r="H13" s="190"/>
      <c r="I13" s="94"/>
      <c r="J13" s="23">
        <f t="shared" si="2"/>
      </c>
      <c r="K13" s="143">
        <f t="shared" si="1"/>
      </c>
      <c r="L13" s="193"/>
      <c r="M13" s="230"/>
      <c r="N13" s="207"/>
    </row>
    <row r="14" spans="1:14" ht="18.75" customHeight="1">
      <c r="A14" s="62"/>
      <c r="B14" s="63"/>
      <c r="C14" s="22">
        <f t="shared" si="0"/>
      </c>
      <c r="D14" s="86"/>
      <c r="E14" s="186"/>
      <c r="F14" s="64"/>
      <c r="G14" s="139"/>
      <c r="H14" s="190"/>
      <c r="I14" s="94"/>
      <c r="J14" s="23">
        <f t="shared" si="2"/>
      </c>
      <c r="K14" s="143">
        <f t="shared" si="1"/>
      </c>
      <c r="L14" s="193"/>
      <c r="M14" s="230"/>
      <c r="N14" s="207"/>
    </row>
    <row r="15" spans="1:14" ht="18.75" customHeight="1">
      <c r="A15" s="62"/>
      <c r="B15" s="63"/>
      <c r="C15" s="22">
        <f t="shared" si="0"/>
      </c>
      <c r="D15" s="86"/>
      <c r="E15" s="186"/>
      <c r="F15" s="64"/>
      <c r="G15" s="139"/>
      <c r="H15" s="190"/>
      <c r="I15" s="94"/>
      <c r="J15" s="23">
        <f t="shared" si="2"/>
      </c>
      <c r="K15" s="143">
        <f t="shared" si="1"/>
      </c>
      <c r="L15" s="193"/>
      <c r="M15" s="230"/>
      <c r="N15" s="207"/>
    </row>
    <row r="16" spans="1:14" ht="18.75" customHeight="1">
      <c r="A16" s="62"/>
      <c r="B16" s="63"/>
      <c r="C16" s="22">
        <f t="shared" si="0"/>
      </c>
      <c r="D16" s="86"/>
      <c r="E16" s="186"/>
      <c r="F16" s="64"/>
      <c r="G16" s="139"/>
      <c r="H16" s="190"/>
      <c r="I16" s="94"/>
      <c r="J16" s="23">
        <f t="shared" si="2"/>
      </c>
      <c r="K16" s="143">
        <f t="shared" si="1"/>
      </c>
      <c r="L16" s="193"/>
      <c r="M16" s="230"/>
      <c r="N16" s="207"/>
    </row>
    <row r="17" spans="1:14" ht="18.75" customHeight="1">
      <c r="A17" s="62"/>
      <c r="B17" s="63"/>
      <c r="C17" s="22">
        <f t="shared" si="0"/>
      </c>
      <c r="D17" s="86"/>
      <c r="E17" s="186"/>
      <c r="F17" s="64"/>
      <c r="G17" s="139"/>
      <c r="H17" s="190"/>
      <c r="I17" s="94"/>
      <c r="J17" s="23">
        <f t="shared" si="2"/>
      </c>
      <c r="K17" s="143">
        <f t="shared" si="1"/>
      </c>
      <c r="L17" s="193"/>
      <c r="M17" s="230"/>
      <c r="N17" s="207"/>
    </row>
    <row r="18" spans="1:14" ht="18.75" customHeight="1">
      <c r="A18" s="62"/>
      <c r="B18" s="63"/>
      <c r="C18" s="22">
        <f t="shared" si="0"/>
      </c>
      <c r="D18" s="86"/>
      <c r="E18" s="186"/>
      <c r="F18" s="64"/>
      <c r="G18" s="139"/>
      <c r="H18" s="190"/>
      <c r="I18" s="94"/>
      <c r="J18" s="23">
        <f t="shared" si="2"/>
      </c>
      <c r="K18" s="143">
        <f t="shared" si="1"/>
      </c>
      <c r="L18" s="193"/>
      <c r="M18" s="230"/>
      <c r="N18" s="207"/>
    </row>
    <row r="19" spans="1:14" ht="18.75" customHeight="1">
      <c r="A19" s="62"/>
      <c r="B19" s="63"/>
      <c r="C19" s="22">
        <f t="shared" si="0"/>
      </c>
      <c r="D19" s="86"/>
      <c r="E19" s="186"/>
      <c r="F19" s="64"/>
      <c r="G19" s="139"/>
      <c r="H19" s="190"/>
      <c r="I19" s="94"/>
      <c r="J19" s="23">
        <f t="shared" si="2"/>
      </c>
      <c r="K19" s="143">
        <f t="shared" si="1"/>
      </c>
      <c r="L19" s="193"/>
      <c r="M19" s="230"/>
      <c r="N19" s="207"/>
    </row>
    <row r="20" spans="1:14" ht="18.75" customHeight="1">
      <c r="A20" s="62"/>
      <c r="B20" s="63"/>
      <c r="C20" s="22">
        <f t="shared" si="0"/>
      </c>
      <c r="D20" s="86"/>
      <c r="E20" s="186"/>
      <c r="F20" s="64"/>
      <c r="G20" s="139"/>
      <c r="H20" s="190"/>
      <c r="I20" s="94"/>
      <c r="J20" s="23">
        <f t="shared" si="2"/>
      </c>
      <c r="K20" s="143">
        <f t="shared" si="1"/>
      </c>
      <c r="L20" s="193"/>
      <c r="M20" s="230"/>
      <c r="N20" s="207"/>
    </row>
    <row r="21" spans="1:14" ht="18.75" customHeight="1">
      <c r="A21" s="62"/>
      <c r="B21" s="63"/>
      <c r="C21" s="22">
        <f t="shared" si="0"/>
      </c>
      <c r="D21" s="86"/>
      <c r="E21" s="186"/>
      <c r="F21" s="64"/>
      <c r="G21" s="139"/>
      <c r="H21" s="190"/>
      <c r="I21" s="94"/>
      <c r="J21" s="23">
        <f t="shared" si="2"/>
      </c>
      <c r="K21" s="143">
        <f t="shared" si="1"/>
      </c>
      <c r="L21" s="193"/>
      <c r="M21" s="230"/>
      <c r="N21" s="207"/>
    </row>
    <row r="22" spans="1:14" ht="18.75" customHeight="1">
      <c r="A22" s="62"/>
      <c r="B22" s="63"/>
      <c r="C22" s="22">
        <f t="shared" si="0"/>
      </c>
      <c r="D22" s="86"/>
      <c r="E22" s="186"/>
      <c r="F22" s="64"/>
      <c r="G22" s="139"/>
      <c r="H22" s="190"/>
      <c r="I22" s="94"/>
      <c r="J22" s="23">
        <f t="shared" si="2"/>
      </c>
      <c r="K22" s="143">
        <f t="shared" si="1"/>
      </c>
      <c r="L22" s="193"/>
      <c r="M22" s="230"/>
      <c r="N22" s="207"/>
    </row>
    <row r="23" spans="1:14" ht="18.75" customHeight="1">
      <c r="A23" s="62"/>
      <c r="B23" s="63"/>
      <c r="C23" s="22">
        <f t="shared" si="0"/>
      </c>
      <c r="D23" s="86"/>
      <c r="E23" s="186"/>
      <c r="F23" s="64"/>
      <c r="G23" s="139"/>
      <c r="H23" s="190"/>
      <c r="I23" s="94"/>
      <c r="J23" s="23">
        <f t="shared" si="2"/>
      </c>
      <c r="K23" s="143">
        <f t="shared" si="1"/>
      </c>
      <c r="L23" s="193"/>
      <c r="M23" s="230"/>
      <c r="N23" s="207"/>
    </row>
    <row r="24" spans="1:14" ht="18.75" customHeight="1">
      <c r="A24" s="62"/>
      <c r="B24" s="66"/>
      <c r="C24" s="22">
        <f t="shared" si="0"/>
      </c>
      <c r="D24" s="88"/>
      <c r="E24" s="186"/>
      <c r="F24" s="67"/>
      <c r="G24" s="139"/>
      <c r="H24" s="190"/>
      <c r="I24" s="95"/>
      <c r="J24" s="23">
        <f t="shared" si="2"/>
      </c>
      <c r="K24" s="143">
        <f t="shared" si="1"/>
      </c>
      <c r="L24" s="193"/>
      <c r="M24" s="230"/>
      <c r="N24" s="207"/>
    </row>
    <row r="25" spans="1:14" ht="18.75" customHeight="1">
      <c r="A25" s="62"/>
      <c r="B25" s="66"/>
      <c r="C25" s="22">
        <f t="shared" si="0"/>
      </c>
      <c r="D25" s="88"/>
      <c r="E25" s="186"/>
      <c r="F25" s="64"/>
      <c r="G25" s="139"/>
      <c r="H25" s="190"/>
      <c r="I25" s="96"/>
      <c r="J25" s="23">
        <f t="shared" si="2"/>
      </c>
      <c r="K25" s="143">
        <f t="shared" si="1"/>
      </c>
      <c r="L25" s="193"/>
      <c r="M25" s="230"/>
      <c r="N25" s="207"/>
    </row>
    <row r="26" spans="1:14" ht="18.75" customHeight="1">
      <c r="A26" s="62"/>
      <c r="B26" s="66"/>
      <c r="C26" s="22">
        <f t="shared" si="0"/>
      </c>
      <c r="D26" s="88"/>
      <c r="E26" s="186"/>
      <c r="F26" s="64"/>
      <c r="G26" s="139"/>
      <c r="H26" s="190"/>
      <c r="I26" s="96"/>
      <c r="J26" s="23">
        <f t="shared" si="2"/>
      </c>
      <c r="K26" s="143">
        <f t="shared" si="1"/>
      </c>
      <c r="L26" s="193"/>
      <c r="M26" s="230"/>
      <c r="N26" s="207"/>
    </row>
    <row r="27" spans="1:14" ht="18.75" customHeight="1">
      <c r="A27" s="62"/>
      <c r="B27" s="66"/>
      <c r="C27" s="22">
        <f t="shared" si="0"/>
      </c>
      <c r="D27" s="88"/>
      <c r="E27" s="186"/>
      <c r="F27" s="64"/>
      <c r="G27" s="139"/>
      <c r="H27" s="190"/>
      <c r="I27" s="96"/>
      <c r="J27" s="23">
        <f t="shared" si="2"/>
      </c>
      <c r="K27" s="143">
        <f t="shared" si="1"/>
      </c>
      <c r="L27" s="193"/>
      <c r="M27" s="230"/>
      <c r="N27" s="207"/>
    </row>
    <row r="28" spans="1:14" ht="18.75" customHeight="1">
      <c r="A28" s="62"/>
      <c r="B28" s="66"/>
      <c r="C28" s="22">
        <f t="shared" si="0"/>
      </c>
      <c r="D28" s="88"/>
      <c r="E28" s="186"/>
      <c r="F28" s="64"/>
      <c r="G28" s="139"/>
      <c r="H28" s="190"/>
      <c r="I28" s="96"/>
      <c r="J28" s="23">
        <f t="shared" si="2"/>
      </c>
      <c r="K28" s="143">
        <f t="shared" si="1"/>
      </c>
      <c r="L28" s="193"/>
      <c r="M28" s="230"/>
      <c r="N28" s="207"/>
    </row>
    <row r="29" spans="1:14" ht="18.75" customHeight="1">
      <c r="A29" s="62"/>
      <c r="B29" s="66"/>
      <c r="C29" s="22">
        <f t="shared" si="0"/>
      </c>
      <c r="D29" s="88"/>
      <c r="E29" s="186"/>
      <c r="F29" s="64"/>
      <c r="G29" s="139"/>
      <c r="H29" s="190"/>
      <c r="I29" s="96"/>
      <c r="J29" s="23">
        <f t="shared" si="2"/>
      </c>
      <c r="K29" s="143">
        <f t="shared" si="1"/>
      </c>
      <c r="L29" s="193"/>
      <c r="M29" s="230"/>
      <c r="N29" s="207"/>
    </row>
    <row r="30" spans="1:14" ht="18.75" customHeight="1">
      <c r="A30" s="62"/>
      <c r="B30" s="66"/>
      <c r="C30" s="22">
        <f t="shared" si="0"/>
      </c>
      <c r="D30" s="88"/>
      <c r="E30" s="186"/>
      <c r="F30" s="64"/>
      <c r="G30" s="139"/>
      <c r="H30" s="190"/>
      <c r="I30" s="96"/>
      <c r="J30" s="23">
        <f t="shared" si="2"/>
      </c>
      <c r="K30" s="143">
        <f t="shared" si="1"/>
      </c>
      <c r="L30" s="193"/>
      <c r="M30" s="230"/>
      <c r="N30" s="207"/>
    </row>
    <row r="31" spans="1:14" ht="18.75" customHeight="1">
      <c r="A31" s="62"/>
      <c r="B31" s="66"/>
      <c r="C31" s="22">
        <f t="shared" si="0"/>
      </c>
      <c r="D31" s="88"/>
      <c r="E31" s="186"/>
      <c r="F31" s="64"/>
      <c r="G31" s="139"/>
      <c r="H31" s="190"/>
      <c r="I31" s="96"/>
      <c r="J31" s="23">
        <f t="shared" si="2"/>
      </c>
      <c r="K31" s="143">
        <f t="shared" si="1"/>
      </c>
      <c r="L31" s="193"/>
      <c r="M31" s="230"/>
      <c r="N31" s="207"/>
    </row>
    <row r="32" spans="1:14" ht="18.75" customHeight="1">
      <c r="A32" s="62"/>
      <c r="B32" s="66"/>
      <c r="C32" s="22">
        <f t="shared" si="0"/>
      </c>
      <c r="D32" s="88"/>
      <c r="E32" s="186"/>
      <c r="F32" s="64"/>
      <c r="G32" s="139"/>
      <c r="H32" s="190"/>
      <c r="I32" s="96"/>
      <c r="J32" s="23">
        <f t="shared" si="2"/>
      </c>
      <c r="K32" s="143">
        <f t="shared" si="1"/>
      </c>
      <c r="L32" s="193"/>
      <c r="M32" s="230"/>
      <c r="N32" s="207"/>
    </row>
    <row r="33" spans="1:14" s="57" customFormat="1" ht="18.75" customHeight="1">
      <c r="A33" s="68"/>
      <c r="B33" s="69"/>
      <c r="C33" s="24">
        <f t="shared" si="0"/>
      </c>
      <c r="D33" s="89"/>
      <c r="E33" s="187"/>
      <c r="F33" s="70"/>
      <c r="G33" s="140"/>
      <c r="H33" s="190"/>
      <c r="I33" s="96"/>
      <c r="J33" s="23">
        <f t="shared" si="2"/>
      </c>
      <c r="K33" s="143">
        <f t="shared" si="1"/>
      </c>
      <c r="L33" s="193"/>
      <c r="M33" s="230"/>
      <c r="N33" s="207"/>
    </row>
    <row r="34" spans="1:14" ht="18.75" customHeight="1">
      <c r="A34" s="62"/>
      <c r="B34" s="63"/>
      <c r="C34" s="22">
        <f t="shared" si="0"/>
      </c>
      <c r="D34" s="86"/>
      <c r="E34" s="186"/>
      <c r="F34" s="64"/>
      <c r="G34" s="139"/>
      <c r="H34" s="190"/>
      <c r="I34" s="96"/>
      <c r="J34" s="23">
        <f t="shared" si="2"/>
      </c>
      <c r="K34" s="143">
        <f t="shared" si="1"/>
      </c>
      <c r="L34" s="193"/>
      <c r="M34" s="230"/>
      <c r="N34" s="207"/>
    </row>
    <row r="35" spans="1:14" ht="18.75" customHeight="1">
      <c r="A35" s="65"/>
      <c r="B35" s="63"/>
      <c r="C35" s="22">
        <f t="shared" si="0"/>
      </c>
      <c r="D35" s="86"/>
      <c r="E35" s="186"/>
      <c r="F35" s="64"/>
      <c r="G35" s="139"/>
      <c r="H35" s="190"/>
      <c r="I35" s="96"/>
      <c r="J35" s="23">
        <f t="shared" si="2"/>
      </c>
      <c r="K35" s="143">
        <f t="shared" si="1"/>
      </c>
      <c r="L35" s="193"/>
      <c r="M35" s="230"/>
      <c r="N35" s="207"/>
    </row>
    <row r="36" spans="1:14" ht="18.75" customHeight="1">
      <c r="A36" s="65"/>
      <c r="B36" s="63"/>
      <c r="C36" s="22">
        <f t="shared" si="0"/>
      </c>
      <c r="D36" s="86"/>
      <c r="E36" s="186"/>
      <c r="F36" s="64"/>
      <c r="G36" s="139"/>
      <c r="H36" s="190"/>
      <c r="I36" s="96"/>
      <c r="J36" s="23">
        <f t="shared" si="2"/>
      </c>
      <c r="K36" s="143">
        <f t="shared" si="1"/>
      </c>
      <c r="L36" s="193"/>
      <c r="M36" s="230"/>
      <c r="N36" s="207"/>
    </row>
    <row r="37" spans="1:14" ht="18.75" customHeight="1">
      <c r="A37" s="62"/>
      <c r="B37" s="63"/>
      <c r="C37" s="22">
        <f t="shared" si="0"/>
      </c>
      <c r="D37" s="86"/>
      <c r="E37" s="186"/>
      <c r="F37" s="64"/>
      <c r="G37" s="139"/>
      <c r="H37" s="190"/>
      <c r="I37" s="96"/>
      <c r="J37" s="23">
        <f t="shared" si="2"/>
      </c>
      <c r="K37" s="143">
        <f t="shared" si="1"/>
      </c>
      <c r="L37" s="193"/>
      <c r="M37" s="230"/>
      <c r="N37" s="207"/>
    </row>
    <row r="38" spans="1:14" ht="18.75" customHeight="1">
      <c r="A38" s="62"/>
      <c r="B38" s="63"/>
      <c r="C38" s="22">
        <f t="shared" si="0"/>
      </c>
      <c r="D38" s="88"/>
      <c r="E38" s="186"/>
      <c r="F38" s="64"/>
      <c r="G38" s="139"/>
      <c r="H38" s="190"/>
      <c r="I38" s="96"/>
      <c r="J38" s="23">
        <f t="shared" si="2"/>
      </c>
      <c r="K38" s="143">
        <f t="shared" si="1"/>
      </c>
      <c r="L38" s="193"/>
      <c r="M38" s="230"/>
      <c r="N38" s="207"/>
    </row>
    <row r="39" spans="1:14" ht="18.75" customHeight="1">
      <c r="A39" s="62"/>
      <c r="B39" s="63"/>
      <c r="C39" s="22">
        <f t="shared" si="0"/>
      </c>
      <c r="D39" s="88"/>
      <c r="E39" s="186"/>
      <c r="F39" s="64"/>
      <c r="G39" s="139"/>
      <c r="H39" s="190"/>
      <c r="I39" s="96"/>
      <c r="J39" s="23">
        <f t="shared" si="2"/>
      </c>
      <c r="K39" s="143">
        <f t="shared" si="1"/>
      </c>
      <c r="L39" s="193"/>
      <c r="M39" s="230"/>
      <c r="N39" s="207"/>
    </row>
    <row r="40" spans="1:14" ht="18.75" customHeight="1">
      <c r="A40" s="71"/>
      <c r="B40" s="72"/>
      <c r="C40" s="25">
        <f t="shared" si="0"/>
      </c>
      <c r="D40" s="90"/>
      <c r="E40" s="188"/>
      <c r="F40" s="73"/>
      <c r="G40" s="141"/>
      <c r="H40" s="191"/>
      <c r="I40" s="97"/>
      <c r="J40" s="26">
        <f t="shared" si="2"/>
      </c>
      <c r="K40" s="144">
        <f t="shared" si="1"/>
      </c>
      <c r="L40" s="194"/>
      <c r="M40" s="232"/>
      <c r="N40" s="209"/>
    </row>
    <row r="41" spans="9:12" ht="18.75" customHeight="1">
      <c r="I41" s="299" t="s">
        <v>81</v>
      </c>
      <c r="J41" s="300"/>
      <c r="K41" s="145">
        <f>ROUNDDOWN(SUM(K9:K40),1)</f>
        <v>0</v>
      </c>
      <c r="L41" s="81"/>
    </row>
    <row r="42" spans="6:8" ht="19.5" customHeight="1">
      <c r="F42" s="48"/>
      <c r="G42" s="48"/>
      <c r="H42" s="49"/>
    </row>
    <row r="43" spans="1:14" s="58" customFormat="1" ht="18.75" customHeight="1">
      <c r="A43" s="264" t="s">
        <v>15</v>
      </c>
      <c r="B43" s="265"/>
      <c r="C43" s="265"/>
      <c r="D43" s="266"/>
      <c r="E43" s="273" t="s">
        <v>27</v>
      </c>
      <c r="F43" s="274"/>
      <c r="G43" s="292" t="s">
        <v>10</v>
      </c>
      <c r="H43" s="280" t="s">
        <v>19</v>
      </c>
      <c r="I43" s="281"/>
      <c r="J43" s="5" t="s">
        <v>4</v>
      </c>
      <c r="K43" s="13" t="s">
        <v>1</v>
      </c>
      <c r="L43" s="235" t="s">
        <v>35</v>
      </c>
      <c r="M43" s="236"/>
      <c r="N43" s="237"/>
    </row>
    <row r="44" spans="1:14" s="58" customFormat="1" ht="18.75" customHeight="1">
      <c r="A44" s="256" t="s">
        <v>76</v>
      </c>
      <c r="B44" s="271"/>
      <c r="C44" s="271"/>
      <c r="D44" s="257"/>
      <c r="E44" s="275" t="s">
        <v>39</v>
      </c>
      <c r="F44" s="276"/>
      <c r="G44" s="293"/>
      <c r="H44" s="282" t="s">
        <v>20</v>
      </c>
      <c r="I44" s="283"/>
      <c r="J44" s="18" t="s">
        <v>14</v>
      </c>
      <c r="K44" s="17" t="s">
        <v>75</v>
      </c>
      <c r="L44" s="80" t="s">
        <v>9</v>
      </c>
      <c r="M44" s="238" t="s">
        <v>36</v>
      </c>
      <c r="N44" s="239"/>
    </row>
    <row r="45" spans="1:14" ht="18.75" customHeight="1">
      <c r="A45" s="59"/>
      <c r="B45" s="210"/>
      <c r="C45" s="210"/>
      <c r="D45" s="216"/>
      <c r="E45" s="226"/>
      <c r="F45" s="227"/>
      <c r="G45" s="150"/>
      <c r="H45" s="195"/>
      <c r="I45" s="27"/>
      <c r="J45" s="82">
        <f aca="true" t="shared" si="3" ref="J45:J54">IF(E45="","",IF(L45=TRUE,1,IF(H45=TRUE,1.3,1)))</f>
      </c>
      <c r="K45" s="92">
        <f>IF(G45="","",ROUNDDOWN(TRUNC(E45*G45*J45,2),1))</f>
      </c>
      <c r="L45" s="192"/>
      <c r="M45" s="231"/>
      <c r="N45" s="211"/>
    </row>
    <row r="46" spans="1:14" ht="18.75" customHeight="1">
      <c r="A46" s="62"/>
      <c r="B46" s="206"/>
      <c r="C46" s="206"/>
      <c r="D46" s="214"/>
      <c r="E46" s="228"/>
      <c r="F46" s="229"/>
      <c r="G46" s="151"/>
      <c r="H46" s="196"/>
      <c r="I46" s="28"/>
      <c r="J46" s="23">
        <f t="shared" si="3"/>
      </c>
      <c r="K46" s="92">
        <f>IF(G46="","",ROUNDDOWN(TRUNC(E46*G46*J46,2),1))</f>
      </c>
      <c r="L46" s="193"/>
      <c r="M46" s="233"/>
      <c r="N46" s="234"/>
    </row>
    <row r="47" spans="1:14" ht="18.75" customHeight="1">
      <c r="A47" s="62"/>
      <c r="B47" s="206"/>
      <c r="C47" s="206"/>
      <c r="D47" s="214"/>
      <c r="E47" s="228"/>
      <c r="F47" s="229"/>
      <c r="G47" s="151"/>
      <c r="H47" s="196"/>
      <c r="I47" s="28"/>
      <c r="J47" s="23">
        <f t="shared" si="3"/>
      </c>
      <c r="K47" s="92">
        <f aca="true" t="shared" si="4" ref="K47:K54">IF(G47="","",ROUNDDOWN(TRUNC(E47*G47*J47,2),1))</f>
      </c>
      <c r="L47" s="193"/>
      <c r="M47" s="230"/>
      <c r="N47" s="207"/>
    </row>
    <row r="48" spans="1:14" ht="18.75" customHeight="1">
      <c r="A48" s="62"/>
      <c r="B48" s="206"/>
      <c r="C48" s="206"/>
      <c r="D48" s="214"/>
      <c r="E48" s="228"/>
      <c r="F48" s="229"/>
      <c r="G48" s="151"/>
      <c r="H48" s="196"/>
      <c r="I48" s="28"/>
      <c r="J48" s="23">
        <f t="shared" si="3"/>
      </c>
      <c r="K48" s="92">
        <f t="shared" si="4"/>
      </c>
      <c r="L48" s="193"/>
      <c r="M48" s="230"/>
      <c r="N48" s="207"/>
    </row>
    <row r="49" spans="1:14" ht="18.75" customHeight="1">
      <c r="A49" s="62"/>
      <c r="B49" s="206"/>
      <c r="C49" s="206"/>
      <c r="D49" s="214"/>
      <c r="E49" s="228"/>
      <c r="F49" s="229"/>
      <c r="G49" s="151"/>
      <c r="H49" s="196"/>
      <c r="I49" s="28"/>
      <c r="J49" s="23">
        <f t="shared" si="3"/>
      </c>
      <c r="K49" s="92">
        <f t="shared" si="4"/>
      </c>
      <c r="L49" s="193"/>
      <c r="M49" s="230"/>
      <c r="N49" s="207"/>
    </row>
    <row r="50" spans="1:14" ht="18.75" customHeight="1">
      <c r="A50" s="62"/>
      <c r="B50" s="206"/>
      <c r="C50" s="206"/>
      <c r="D50" s="214"/>
      <c r="E50" s="228"/>
      <c r="F50" s="229"/>
      <c r="G50" s="151"/>
      <c r="H50" s="196"/>
      <c r="I50" s="28"/>
      <c r="J50" s="23">
        <f t="shared" si="3"/>
      </c>
      <c r="K50" s="92">
        <f t="shared" si="4"/>
      </c>
      <c r="L50" s="193"/>
      <c r="M50" s="230"/>
      <c r="N50" s="207"/>
    </row>
    <row r="51" spans="1:14" ht="18.75" customHeight="1">
      <c r="A51" s="62"/>
      <c r="B51" s="206"/>
      <c r="C51" s="206"/>
      <c r="D51" s="214"/>
      <c r="E51" s="228"/>
      <c r="F51" s="229"/>
      <c r="G51" s="151"/>
      <c r="H51" s="196"/>
      <c r="I51" s="28"/>
      <c r="J51" s="23">
        <f t="shared" si="3"/>
      </c>
      <c r="K51" s="92">
        <f t="shared" si="4"/>
      </c>
      <c r="L51" s="193"/>
      <c r="M51" s="230"/>
      <c r="N51" s="207"/>
    </row>
    <row r="52" spans="1:14" ht="18.75" customHeight="1">
      <c r="A52" s="62"/>
      <c r="B52" s="206"/>
      <c r="C52" s="206"/>
      <c r="D52" s="214"/>
      <c r="E52" s="228"/>
      <c r="F52" s="229"/>
      <c r="G52" s="151"/>
      <c r="H52" s="196"/>
      <c r="I52" s="28"/>
      <c r="J52" s="23">
        <f t="shared" si="3"/>
      </c>
      <c r="K52" s="92">
        <f t="shared" si="4"/>
      </c>
      <c r="L52" s="193"/>
      <c r="M52" s="230"/>
      <c r="N52" s="207"/>
    </row>
    <row r="53" spans="1:14" ht="18.75" customHeight="1">
      <c r="A53" s="62"/>
      <c r="B53" s="206"/>
      <c r="C53" s="206"/>
      <c r="D53" s="214"/>
      <c r="E53" s="228"/>
      <c r="F53" s="229"/>
      <c r="G53" s="151"/>
      <c r="H53" s="196"/>
      <c r="I53" s="28"/>
      <c r="J53" s="23">
        <f t="shared" si="3"/>
      </c>
      <c r="K53" s="92">
        <f t="shared" si="4"/>
      </c>
      <c r="L53" s="193"/>
      <c r="M53" s="230"/>
      <c r="N53" s="207"/>
    </row>
    <row r="54" spans="1:14" ht="18.75" customHeight="1" thickBot="1">
      <c r="A54" s="74"/>
      <c r="B54" s="212"/>
      <c r="C54" s="212"/>
      <c r="D54" s="215"/>
      <c r="E54" s="222"/>
      <c r="F54" s="223"/>
      <c r="G54" s="152"/>
      <c r="H54" s="197"/>
      <c r="I54" s="29"/>
      <c r="J54" s="83">
        <f t="shared" si="3"/>
      </c>
      <c r="K54" s="149">
        <f t="shared" si="4"/>
      </c>
      <c r="L54" s="194"/>
      <c r="M54" s="221"/>
      <c r="N54" s="213"/>
    </row>
    <row r="55" spans="1:14" s="58" customFormat="1" ht="18.75" customHeight="1">
      <c r="A55" s="218" t="s">
        <v>77</v>
      </c>
      <c r="B55" s="219"/>
      <c r="C55" s="219"/>
      <c r="D55" s="220"/>
      <c r="E55" s="224" t="s">
        <v>26</v>
      </c>
      <c r="F55" s="225"/>
      <c r="G55" s="30" t="s">
        <v>10</v>
      </c>
      <c r="H55" s="31"/>
      <c r="I55" s="32"/>
      <c r="J55" s="84" t="s">
        <v>14</v>
      </c>
      <c r="K55" s="34" t="s">
        <v>1</v>
      </c>
      <c r="L55" s="277" t="s">
        <v>8</v>
      </c>
      <c r="M55" s="278"/>
      <c r="N55" s="279"/>
    </row>
    <row r="56" spans="1:14" ht="18.75" customHeight="1">
      <c r="A56" s="59"/>
      <c r="B56" s="210"/>
      <c r="C56" s="210"/>
      <c r="D56" s="216"/>
      <c r="E56" s="226"/>
      <c r="F56" s="227"/>
      <c r="G56" s="157"/>
      <c r="H56" s="35"/>
      <c r="I56" s="36"/>
      <c r="J56" s="21">
        <f>IF(E56="","",0.8)</f>
      </c>
      <c r="K56" s="153">
        <f>IF(G56="","",ROUNDDOWN(TRUNC(E56*G56*J56,2),1))</f>
      </c>
      <c r="L56" s="1"/>
      <c r="M56" s="210"/>
      <c r="N56" s="211"/>
    </row>
    <row r="57" spans="1:14" ht="18.75" customHeight="1">
      <c r="A57" s="62"/>
      <c r="B57" s="206"/>
      <c r="C57" s="206"/>
      <c r="D57" s="214"/>
      <c r="E57" s="228"/>
      <c r="F57" s="229"/>
      <c r="G57" s="158"/>
      <c r="H57" s="37"/>
      <c r="I57" s="38"/>
      <c r="J57" s="23">
        <f>IF(E57="","",0.8)</f>
      </c>
      <c r="K57" s="154">
        <f aca="true" t="shared" si="5" ref="K57:K65">IF(G57="","",ROUNDDOWN(TRUNC(E57*G57*J57,2),1))</f>
      </c>
      <c r="L57" s="2"/>
      <c r="M57" s="206"/>
      <c r="N57" s="207"/>
    </row>
    <row r="58" spans="1:14" ht="18.75" customHeight="1">
      <c r="A58" s="62"/>
      <c r="B58" s="206"/>
      <c r="C58" s="206"/>
      <c r="D58" s="214"/>
      <c r="E58" s="228"/>
      <c r="F58" s="229"/>
      <c r="G58" s="158"/>
      <c r="H58" s="37"/>
      <c r="I58" s="38"/>
      <c r="J58" s="23">
        <f aca="true" t="shared" si="6" ref="J58:J64">IF(E58="","",0.8)</f>
      </c>
      <c r="K58" s="154">
        <f t="shared" si="5"/>
      </c>
      <c r="L58" s="2"/>
      <c r="M58" s="206"/>
      <c r="N58" s="207"/>
    </row>
    <row r="59" spans="1:14" ht="18.75" customHeight="1">
      <c r="A59" s="62"/>
      <c r="B59" s="206"/>
      <c r="C59" s="206"/>
      <c r="D59" s="214"/>
      <c r="E59" s="228"/>
      <c r="F59" s="229"/>
      <c r="G59" s="158"/>
      <c r="H59" s="37"/>
      <c r="I59" s="38"/>
      <c r="J59" s="23">
        <f t="shared" si="6"/>
      </c>
      <c r="K59" s="154">
        <f t="shared" si="5"/>
      </c>
      <c r="L59" s="2"/>
      <c r="M59" s="206"/>
      <c r="N59" s="207"/>
    </row>
    <row r="60" spans="1:14" ht="18.75" customHeight="1">
      <c r="A60" s="62"/>
      <c r="B60" s="206"/>
      <c r="C60" s="206"/>
      <c r="D60" s="214"/>
      <c r="E60" s="228"/>
      <c r="F60" s="229"/>
      <c r="G60" s="158"/>
      <c r="H60" s="37"/>
      <c r="I60" s="38"/>
      <c r="J60" s="23">
        <f t="shared" si="6"/>
      </c>
      <c r="K60" s="154">
        <f t="shared" si="5"/>
      </c>
      <c r="L60" s="2"/>
      <c r="M60" s="206"/>
      <c r="N60" s="207"/>
    </row>
    <row r="61" spans="1:14" ht="18.75" customHeight="1">
      <c r="A61" s="62"/>
      <c r="B61" s="206"/>
      <c r="C61" s="206"/>
      <c r="D61" s="214"/>
      <c r="E61" s="228"/>
      <c r="F61" s="229"/>
      <c r="G61" s="158"/>
      <c r="H61" s="37"/>
      <c r="I61" s="38"/>
      <c r="J61" s="23">
        <f t="shared" si="6"/>
      </c>
      <c r="K61" s="154">
        <f t="shared" si="5"/>
      </c>
      <c r="L61" s="2"/>
      <c r="M61" s="206"/>
      <c r="N61" s="207"/>
    </row>
    <row r="62" spans="1:14" ht="18.75" customHeight="1">
      <c r="A62" s="62"/>
      <c r="B62" s="206"/>
      <c r="C62" s="206"/>
      <c r="D62" s="214"/>
      <c r="E62" s="228"/>
      <c r="F62" s="229"/>
      <c r="G62" s="158"/>
      <c r="H62" s="37"/>
      <c r="I62" s="38"/>
      <c r="J62" s="23">
        <f t="shared" si="6"/>
      </c>
      <c r="K62" s="154">
        <f t="shared" si="5"/>
      </c>
      <c r="L62" s="2"/>
      <c r="M62" s="206"/>
      <c r="N62" s="207"/>
    </row>
    <row r="63" spans="1:14" ht="18.75" customHeight="1">
      <c r="A63" s="62"/>
      <c r="B63" s="206"/>
      <c r="C63" s="206"/>
      <c r="D63" s="214"/>
      <c r="E63" s="228"/>
      <c r="F63" s="229"/>
      <c r="G63" s="158"/>
      <c r="H63" s="37"/>
      <c r="I63" s="38"/>
      <c r="J63" s="23">
        <f t="shared" si="6"/>
      </c>
      <c r="K63" s="154">
        <f t="shared" si="5"/>
      </c>
      <c r="L63" s="2"/>
      <c r="M63" s="206"/>
      <c r="N63" s="207"/>
    </row>
    <row r="64" spans="1:14" ht="18.75" customHeight="1">
      <c r="A64" s="62"/>
      <c r="B64" s="206"/>
      <c r="C64" s="206"/>
      <c r="D64" s="214"/>
      <c r="E64" s="228"/>
      <c r="F64" s="229"/>
      <c r="G64" s="158"/>
      <c r="H64" s="37"/>
      <c r="I64" s="38"/>
      <c r="J64" s="23">
        <f t="shared" si="6"/>
      </c>
      <c r="K64" s="154">
        <f t="shared" si="5"/>
      </c>
      <c r="L64" s="2"/>
      <c r="M64" s="206"/>
      <c r="N64" s="207"/>
    </row>
    <row r="65" spans="1:14" ht="18.75" customHeight="1" thickBot="1">
      <c r="A65" s="74"/>
      <c r="B65" s="212"/>
      <c r="C65" s="212"/>
      <c r="D65" s="215"/>
      <c r="E65" s="222"/>
      <c r="F65" s="223"/>
      <c r="G65" s="159"/>
      <c r="H65" s="39"/>
      <c r="I65" s="40"/>
      <c r="J65" s="41">
        <f>IF(E65="","",0.8)</f>
      </c>
      <c r="K65" s="155">
        <f t="shared" si="5"/>
      </c>
      <c r="L65" s="4"/>
      <c r="M65" s="212"/>
      <c r="N65" s="213"/>
    </row>
    <row r="66" spans="1:14" s="57" customFormat="1" ht="18.75" customHeight="1">
      <c r="A66" s="218" t="s">
        <v>71</v>
      </c>
      <c r="B66" s="219"/>
      <c r="C66" s="219"/>
      <c r="D66" s="220"/>
      <c r="E66" s="224" t="s">
        <v>26</v>
      </c>
      <c r="F66" s="225"/>
      <c r="G66" s="30" t="s">
        <v>10</v>
      </c>
      <c r="H66" s="42"/>
      <c r="I66" s="43"/>
      <c r="J66" s="33" t="s">
        <v>14</v>
      </c>
      <c r="K66" s="34" t="s">
        <v>1</v>
      </c>
      <c r="L66" s="256" t="s">
        <v>8</v>
      </c>
      <c r="M66" s="271"/>
      <c r="N66" s="272"/>
    </row>
    <row r="67" spans="1:14" ht="18.75" customHeight="1">
      <c r="A67" s="59"/>
      <c r="B67" s="210"/>
      <c r="C67" s="210"/>
      <c r="D67" s="216"/>
      <c r="E67" s="226"/>
      <c r="F67" s="227"/>
      <c r="G67" s="157"/>
      <c r="H67" s="35"/>
      <c r="I67" s="36"/>
      <c r="J67" s="21">
        <f aca="true" t="shared" si="7" ref="J67:J74">IF(E67="","",0.5)</f>
      </c>
      <c r="K67" s="153">
        <f>IF(G67="","",ROUNDDOWN(TRUNC(E67*G67*J67,2),1))</f>
      </c>
      <c r="L67" s="1"/>
      <c r="M67" s="210"/>
      <c r="N67" s="211"/>
    </row>
    <row r="68" spans="1:14" ht="18.75" customHeight="1">
      <c r="A68" s="62"/>
      <c r="B68" s="206"/>
      <c r="C68" s="206"/>
      <c r="D68" s="214"/>
      <c r="E68" s="228"/>
      <c r="F68" s="229"/>
      <c r="G68" s="158"/>
      <c r="H68" s="37"/>
      <c r="I68" s="38"/>
      <c r="J68" s="23">
        <f t="shared" si="7"/>
      </c>
      <c r="K68" s="154">
        <f aca="true" t="shared" si="8" ref="K68:K74">IF(G68="","",ROUNDDOWN(TRUNC(E68*G68*J68,2),1))</f>
      </c>
      <c r="L68" s="2"/>
      <c r="M68" s="206"/>
      <c r="N68" s="207"/>
    </row>
    <row r="69" spans="1:14" ht="18.75" customHeight="1">
      <c r="A69" s="62"/>
      <c r="B69" s="206"/>
      <c r="C69" s="206"/>
      <c r="D69" s="214"/>
      <c r="E69" s="228"/>
      <c r="F69" s="229"/>
      <c r="G69" s="158"/>
      <c r="H69" s="37"/>
      <c r="I69" s="38"/>
      <c r="J69" s="23">
        <f t="shared" si="7"/>
      </c>
      <c r="K69" s="154">
        <f t="shared" si="8"/>
      </c>
      <c r="L69" s="2"/>
      <c r="M69" s="206"/>
      <c r="N69" s="207"/>
    </row>
    <row r="70" spans="1:14" ht="18.75" customHeight="1">
      <c r="A70" s="62"/>
      <c r="B70" s="206"/>
      <c r="C70" s="206"/>
      <c r="D70" s="214"/>
      <c r="E70" s="228"/>
      <c r="F70" s="229"/>
      <c r="G70" s="158"/>
      <c r="H70" s="37"/>
      <c r="I70" s="38"/>
      <c r="J70" s="23">
        <f t="shared" si="7"/>
      </c>
      <c r="K70" s="154">
        <f t="shared" si="8"/>
      </c>
      <c r="L70" s="2"/>
      <c r="M70" s="206"/>
      <c r="N70" s="207"/>
    </row>
    <row r="71" spans="1:14" ht="18.75" customHeight="1">
      <c r="A71" s="62"/>
      <c r="B71" s="206"/>
      <c r="C71" s="206"/>
      <c r="D71" s="214"/>
      <c r="E71" s="228"/>
      <c r="F71" s="229"/>
      <c r="G71" s="158"/>
      <c r="H71" s="37"/>
      <c r="I71" s="38"/>
      <c r="J71" s="23">
        <f t="shared" si="7"/>
      </c>
      <c r="K71" s="154">
        <f t="shared" si="8"/>
      </c>
      <c r="L71" s="2"/>
      <c r="M71" s="206"/>
      <c r="N71" s="207"/>
    </row>
    <row r="72" spans="1:14" ht="18.75" customHeight="1">
      <c r="A72" s="62"/>
      <c r="B72" s="206"/>
      <c r="C72" s="206"/>
      <c r="D72" s="214"/>
      <c r="E72" s="228"/>
      <c r="F72" s="229"/>
      <c r="G72" s="158"/>
      <c r="H72" s="37"/>
      <c r="I72" s="38"/>
      <c r="J72" s="23">
        <f t="shared" si="7"/>
      </c>
      <c r="K72" s="154">
        <f t="shared" si="8"/>
      </c>
      <c r="L72" s="2"/>
      <c r="M72" s="206"/>
      <c r="N72" s="207"/>
    </row>
    <row r="73" spans="1:14" ht="18.75" customHeight="1">
      <c r="A73" s="62"/>
      <c r="B73" s="206"/>
      <c r="C73" s="206"/>
      <c r="D73" s="214"/>
      <c r="E73" s="228"/>
      <c r="F73" s="229"/>
      <c r="G73" s="158"/>
      <c r="H73" s="37"/>
      <c r="I73" s="38"/>
      <c r="J73" s="23">
        <f t="shared" si="7"/>
      </c>
      <c r="K73" s="154">
        <f t="shared" si="8"/>
      </c>
      <c r="L73" s="2"/>
      <c r="M73" s="206"/>
      <c r="N73" s="207"/>
    </row>
    <row r="74" spans="1:14" ht="18.75" customHeight="1" thickBot="1">
      <c r="A74" s="74"/>
      <c r="B74" s="212"/>
      <c r="C74" s="212"/>
      <c r="D74" s="215"/>
      <c r="E74" s="222"/>
      <c r="F74" s="223"/>
      <c r="G74" s="159"/>
      <c r="H74" s="39"/>
      <c r="I74" s="40"/>
      <c r="J74" s="41">
        <f t="shared" si="7"/>
      </c>
      <c r="K74" s="149">
        <f t="shared" si="8"/>
      </c>
      <c r="L74" s="4"/>
      <c r="M74" s="212"/>
      <c r="N74" s="213"/>
    </row>
    <row r="75" spans="1:14" s="57" customFormat="1" ht="18.75" customHeight="1">
      <c r="A75" s="218" t="s">
        <v>78</v>
      </c>
      <c r="B75" s="219"/>
      <c r="C75" s="219"/>
      <c r="D75" s="220"/>
      <c r="E75" s="224" t="s">
        <v>26</v>
      </c>
      <c r="F75" s="225"/>
      <c r="G75" s="30" t="s">
        <v>10</v>
      </c>
      <c r="H75" s="42"/>
      <c r="I75" s="43"/>
      <c r="J75" s="33" t="s">
        <v>14</v>
      </c>
      <c r="K75" s="34" t="s">
        <v>1</v>
      </c>
      <c r="L75" s="256" t="s">
        <v>8</v>
      </c>
      <c r="M75" s="271"/>
      <c r="N75" s="272"/>
    </row>
    <row r="76" spans="1:14" ht="18.75" customHeight="1">
      <c r="A76" s="59"/>
      <c r="B76" s="210"/>
      <c r="C76" s="210"/>
      <c r="D76" s="216"/>
      <c r="E76" s="226"/>
      <c r="F76" s="227"/>
      <c r="G76" s="157"/>
      <c r="H76" s="35"/>
      <c r="I76" s="36"/>
      <c r="J76" s="21">
        <f aca="true" t="shared" si="9" ref="J76:J82">IF(E76="","",1)</f>
      </c>
      <c r="K76" s="153">
        <f>IF(G76="","",ROUNDDOWN(TRUNC(E76*G76*J76,2),1))</f>
      </c>
      <c r="L76" s="1"/>
      <c r="M76" s="210"/>
      <c r="N76" s="211"/>
    </row>
    <row r="77" spans="1:14" ht="18.75" customHeight="1">
      <c r="A77" s="62"/>
      <c r="B77" s="206"/>
      <c r="C77" s="206"/>
      <c r="D77" s="214"/>
      <c r="E77" s="228"/>
      <c r="F77" s="229"/>
      <c r="G77" s="158"/>
      <c r="H77" s="37"/>
      <c r="I77" s="38"/>
      <c r="J77" s="23">
        <f t="shared" si="9"/>
      </c>
      <c r="K77" s="154">
        <f aca="true" t="shared" si="10" ref="K77:K82">IF(G77="","",ROUNDDOWN(TRUNC(E77*G77*J77,2),1))</f>
      </c>
      <c r="L77" s="2"/>
      <c r="M77" s="206"/>
      <c r="N77" s="207"/>
    </row>
    <row r="78" spans="1:14" ht="18.75" customHeight="1">
      <c r="A78" s="62"/>
      <c r="B78" s="206"/>
      <c r="C78" s="206"/>
      <c r="D78" s="214"/>
      <c r="E78" s="228"/>
      <c r="F78" s="229"/>
      <c r="G78" s="158"/>
      <c r="H78" s="37"/>
      <c r="I78" s="38"/>
      <c r="J78" s="23">
        <f t="shared" si="9"/>
      </c>
      <c r="K78" s="154">
        <f t="shared" si="10"/>
      </c>
      <c r="L78" s="2"/>
      <c r="M78" s="206"/>
      <c r="N78" s="207"/>
    </row>
    <row r="79" spans="1:14" ht="18.75" customHeight="1">
      <c r="A79" s="62"/>
      <c r="B79" s="206"/>
      <c r="C79" s="206"/>
      <c r="D79" s="214"/>
      <c r="E79" s="228"/>
      <c r="F79" s="229"/>
      <c r="G79" s="158"/>
      <c r="H79" s="37"/>
      <c r="I79" s="38"/>
      <c r="J79" s="23">
        <f t="shared" si="9"/>
      </c>
      <c r="K79" s="154">
        <f t="shared" si="10"/>
      </c>
      <c r="L79" s="2"/>
      <c r="M79" s="206"/>
      <c r="N79" s="207"/>
    </row>
    <row r="80" spans="1:14" ht="18.75" customHeight="1">
      <c r="A80" s="62"/>
      <c r="B80" s="206"/>
      <c r="C80" s="206"/>
      <c r="D80" s="214"/>
      <c r="E80" s="228"/>
      <c r="F80" s="229"/>
      <c r="G80" s="158"/>
      <c r="H80" s="37"/>
      <c r="I80" s="38"/>
      <c r="J80" s="23">
        <f t="shared" si="9"/>
      </c>
      <c r="K80" s="154">
        <f t="shared" si="10"/>
      </c>
      <c r="L80" s="2"/>
      <c r="M80" s="206"/>
      <c r="N80" s="207"/>
    </row>
    <row r="81" spans="1:14" ht="18.75" customHeight="1">
      <c r="A81" s="62"/>
      <c r="B81" s="206"/>
      <c r="C81" s="206"/>
      <c r="D81" s="214"/>
      <c r="E81" s="228"/>
      <c r="F81" s="229"/>
      <c r="G81" s="158"/>
      <c r="H81" s="37"/>
      <c r="I81" s="38"/>
      <c r="J81" s="23">
        <f t="shared" si="9"/>
      </c>
      <c r="K81" s="154">
        <f t="shared" si="10"/>
      </c>
      <c r="L81" s="2"/>
      <c r="M81" s="206"/>
      <c r="N81" s="207"/>
    </row>
    <row r="82" spans="1:14" ht="18.75" customHeight="1" thickBot="1">
      <c r="A82" s="71"/>
      <c r="B82" s="208"/>
      <c r="C82" s="208"/>
      <c r="D82" s="217"/>
      <c r="E82" s="284"/>
      <c r="F82" s="285"/>
      <c r="G82" s="160"/>
      <c r="H82" s="44"/>
      <c r="I82" s="45"/>
      <c r="J82" s="46">
        <f t="shared" si="9"/>
      </c>
      <c r="K82" s="149">
        <f t="shared" si="10"/>
      </c>
      <c r="L82" s="3"/>
      <c r="M82" s="208"/>
      <c r="N82" s="209"/>
    </row>
    <row r="83" spans="6:11" ht="18.75" customHeight="1">
      <c r="F83" s="48"/>
      <c r="G83" s="48"/>
      <c r="H83" s="49"/>
      <c r="I83" s="299" t="s">
        <v>82</v>
      </c>
      <c r="J83" s="300"/>
      <c r="K83" s="156">
        <f>ROUNDDOWN(SUM(K45:K82),1)</f>
        <v>0</v>
      </c>
    </row>
  </sheetData>
  <sheetProtection password="C732" sheet="1" scenarios="1" formatCells="0" formatColumns="0" formatRows="0" insertColumns="0" insertRows="0" deleteColumns="0" deleteRows="0"/>
  <mergeCells count="181">
    <mergeCell ref="I41:J41"/>
    <mergeCell ref="I83:J83"/>
    <mergeCell ref="A43:D43"/>
    <mergeCell ref="A44:D44"/>
    <mergeCell ref="E65:F65"/>
    <mergeCell ref="E67:F67"/>
    <mergeCell ref="E64:F64"/>
    <mergeCell ref="E58:F58"/>
    <mergeCell ref="E59:F59"/>
    <mergeCell ref="E60:F60"/>
    <mergeCell ref="M2:N2"/>
    <mergeCell ref="E48:F48"/>
    <mergeCell ref="I5:L5"/>
    <mergeCell ref="M5:N5"/>
    <mergeCell ref="G43:G44"/>
    <mergeCell ref="E7:E8"/>
    <mergeCell ref="E47:F47"/>
    <mergeCell ref="I2:J2"/>
    <mergeCell ref="I3:J3"/>
    <mergeCell ref="M3:N3"/>
    <mergeCell ref="E61:F61"/>
    <mergeCell ref="E62:F62"/>
    <mergeCell ref="E79:F79"/>
    <mergeCell ref="E80:F80"/>
    <mergeCell ref="E68:F68"/>
    <mergeCell ref="E69:F69"/>
    <mergeCell ref="E70:F70"/>
    <mergeCell ref="E71:F71"/>
    <mergeCell ref="E63:F63"/>
    <mergeCell ref="E82:F82"/>
    <mergeCell ref="E76:F76"/>
    <mergeCell ref="E66:F66"/>
    <mergeCell ref="E77:F77"/>
    <mergeCell ref="E78:F78"/>
    <mergeCell ref="E72:F72"/>
    <mergeCell ref="E73:F73"/>
    <mergeCell ref="E74:F74"/>
    <mergeCell ref="E75:F75"/>
    <mergeCell ref="E81:F81"/>
    <mergeCell ref="L66:N66"/>
    <mergeCell ref="L75:N75"/>
    <mergeCell ref="E43:F43"/>
    <mergeCell ref="E44:F44"/>
    <mergeCell ref="E45:F45"/>
    <mergeCell ref="E49:F49"/>
    <mergeCell ref="E50:F50"/>
    <mergeCell ref="L55:N55"/>
    <mergeCell ref="H43:I43"/>
    <mergeCell ref="H44:I44"/>
    <mergeCell ref="A8:B8"/>
    <mergeCell ref="E46:F46"/>
    <mergeCell ref="E4:H4"/>
    <mergeCell ref="D5:E5"/>
    <mergeCell ref="A5:C5"/>
    <mergeCell ref="A7:C7"/>
    <mergeCell ref="H7:H8"/>
    <mergeCell ref="G7:G8"/>
    <mergeCell ref="B45:D45"/>
    <mergeCell ref="B46:D46"/>
    <mergeCell ref="M11:N11"/>
    <mergeCell ref="M12:N12"/>
    <mergeCell ref="I4:J4"/>
    <mergeCell ref="I7:I8"/>
    <mergeCell ref="L7:N7"/>
    <mergeCell ref="M8:N8"/>
    <mergeCell ref="A2:B2"/>
    <mergeCell ref="A3:B3"/>
    <mergeCell ref="A4:B4"/>
    <mergeCell ref="M14:N14"/>
    <mergeCell ref="M13:N13"/>
    <mergeCell ref="C2:E2"/>
    <mergeCell ref="C3:E3"/>
    <mergeCell ref="C4:D4"/>
    <mergeCell ref="M9:N9"/>
    <mergeCell ref="M10:N10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L43:N43"/>
    <mergeCell ref="M44:N44"/>
    <mergeCell ref="M45:N45"/>
    <mergeCell ref="M37:N37"/>
    <mergeCell ref="M38:N38"/>
    <mergeCell ref="M39:N39"/>
    <mergeCell ref="M40:N40"/>
    <mergeCell ref="M46:N46"/>
    <mergeCell ref="M47:N47"/>
    <mergeCell ref="M48:N48"/>
    <mergeCell ref="M49:N49"/>
    <mergeCell ref="M53:N53"/>
    <mergeCell ref="B47:D47"/>
    <mergeCell ref="B48:D48"/>
    <mergeCell ref="E51:F51"/>
    <mergeCell ref="E52:F52"/>
    <mergeCell ref="E53:F53"/>
    <mergeCell ref="M50:N50"/>
    <mergeCell ref="M51:N51"/>
    <mergeCell ref="M52:N52"/>
    <mergeCell ref="A55:D55"/>
    <mergeCell ref="B49:D49"/>
    <mergeCell ref="B50:D50"/>
    <mergeCell ref="B51:D51"/>
    <mergeCell ref="B52:D52"/>
    <mergeCell ref="B53:D53"/>
    <mergeCell ref="B54:D54"/>
    <mergeCell ref="M57:N57"/>
    <mergeCell ref="M58:N58"/>
    <mergeCell ref="M54:N54"/>
    <mergeCell ref="E54:F54"/>
    <mergeCell ref="E55:F55"/>
    <mergeCell ref="E56:F56"/>
    <mergeCell ref="E57:F57"/>
    <mergeCell ref="M56:N56"/>
    <mergeCell ref="M59:N59"/>
    <mergeCell ref="M60:N60"/>
    <mergeCell ref="M61:N61"/>
    <mergeCell ref="M62:N62"/>
    <mergeCell ref="M63:N63"/>
    <mergeCell ref="M64:N64"/>
    <mergeCell ref="M65:N6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7:D67"/>
    <mergeCell ref="A66:D66"/>
    <mergeCell ref="B68:D68"/>
    <mergeCell ref="B69:D69"/>
    <mergeCell ref="B70:D70"/>
    <mergeCell ref="B71:D71"/>
    <mergeCell ref="B72:D72"/>
    <mergeCell ref="B73:D73"/>
    <mergeCell ref="B77:D77"/>
    <mergeCell ref="B78:D78"/>
    <mergeCell ref="A75:D75"/>
    <mergeCell ref="B79:D79"/>
    <mergeCell ref="B80:D80"/>
    <mergeCell ref="B81:D81"/>
    <mergeCell ref="B74:D74"/>
    <mergeCell ref="B76:D76"/>
    <mergeCell ref="B82:D82"/>
    <mergeCell ref="M67:N67"/>
    <mergeCell ref="M76:N76"/>
    <mergeCell ref="M74:N74"/>
    <mergeCell ref="M68:N68"/>
    <mergeCell ref="M69:N69"/>
    <mergeCell ref="M70:N70"/>
    <mergeCell ref="M71:N71"/>
    <mergeCell ref="M72:N72"/>
    <mergeCell ref="M73:N73"/>
    <mergeCell ref="M81:N81"/>
    <mergeCell ref="M82:N82"/>
    <mergeCell ref="M77:N77"/>
    <mergeCell ref="M78:N78"/>
    <mergeCell ref="M79:N79"/>
    <mergeCell ref="M80:N80"/>
  </mergeCells>
  <conditionalFormatting sqref="M5:N5">
    <cfRule type="cellIs" priority="1" dxfId="2" operator="equal" stopIfTrue="1">
      <formula>"ＮＧ!"</formula>
    </cfRule>
  </conditionalFormatting>
  <printOptions/>
  <pageMargins left="0.9448818897637796" right="0.7086614173228347" top="0.7874015748031497" bottom="0.7874015748031497" header="0.5118110236220472" footer="0.5118110236220472"/>
  <pageSetup horizontalDpi="600" verticalDpi="600" orientation="portrait" paperSize="9" r:id="rId2"/>
  <rowBreaks count="1" manualBreakCount="1">
    <brk id="41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3"/>
  <sheetViews>
    <sheetView showGridLines="0" showZeros="0" view="pageBreakPreview" zoomScaleNormal="85" zoomScaleSheetLayoutView="100" zoomScalePageLayoutView="0" workbookViewId="0" topLeftCell="A1">
      <selection activeCell="K2" sqref="K2"/>
    </sheetView>
  </sheetViews>
  <sheetFormatPr defaultColWidth="9" defaultRowHeight="15"/>
  <cols>
    <col min="1" max="1" width="3.09765625" style="47" customWidth="1"/>
    <col min="2" max="2" width="9.59765625" style="47" customWidth="1"/>
    <col min="3" max="3" width="3.59765625" style="47" customWidth="1"/>
    <col min="4" max="4" width="5.59765625" style="47" customWidth="1"/>
    <col min="5" max="5" width="3.59765625" style="47" customWidth="1"/>
    <col min="6" max="6" width="5.59765625" style="47" customWidth="1"/>
    <col min="7" max="7" width="7.59765625" style="47" customWidth="1"/>
    <col min="8" max="8" width="3.59765625" style="47" customWidth="1"/>
    <col min="9" max="9" width="7.59765625" style="47" customWidth="1"/>
    <col min="10" max="10" width="4.59765625" style="47" customWidth="1"/>
    <col min="11" max="11" width="8.59765625" style="47" customWidth="1"/>
    <col min="12" max="12" width="3.09765625" style="47" customWidth="1"/>
    <col min="13" max="13" width="6.19921875" style="47" customWidth="1"/>
    <col min="14" max="14" width="5.8984375" style="47" customWidth="1"/>
    <col min="15" max="16384" width="9" style="47" customWidth="1"/>
  </cols>
  <sheetData>
    <row r="1" spans="1:20" s="50" customFormat="1" ht="19.5" customHeight="1">
      <c r="A1" s="342" t="s">
        <v>11</v>
      </c>
      <c r="B1" s="342"/>
      <c r="C1" s="342"/>
      <c r="D1" s="342"/>
      <c r="E1" s="342"/>
      <c r="F1" s="342"/>
      <c r="G1" s="342"/>
      <c r="H1" s="342"/>
      <c r="I1" s="51"/>
      <c r="J1" s="51"/>
      <c r="K1" s="52"/>
      <c r="M1" s="53"/>
      <c r="O1" s="51"/>
      <c r="P1" s="51"/>
      <c r="Q1" s="51"/>
      <c r="R1" s="51"/>
      <c r="S1" s="54"/>
      <c r="T1" s="54"/>
    </row>
    <row r="2" spans="1:20" s="50" customFormat="1" ht="18.75" customHeight="1">
      <c r="A2" s="240" t="s">
        <v>0</v>
      </c>
      <c r="B2" s="241"/>
      <c r="C2" s="326">
        <v>1000</v>
      </c>
      <c r="D2" s="327"/>
      <c r="E2" s="327"/>
      <c r="F2" s="6" t="s">
        <v>22</v>
      </c>
      <c r="G2" s="77">
        <f>C2*0.2</f>
        <v>200</v>
      </c>
      <c r="H2" s="8"/>
      <c r="I2" s="240" t="s">
        <v>12</v>
      </c>
      <c r="J2" s="294"/>
      <c r="K2" s="161">
        <f>IF(C2="","",ROUNDDOWN(IF(C4=1,INT((C2*(1-C3/100)-25)),INT(IF(G2&gt;G3,G2,G3))),1))</f>
        <v>250</v>
      </c>
      <c r="L2" s="7" t="s">
        <v>17</v>
      </c>
      <c r="M2" s="301"/>
      <c r="N2" s="302"/>
      <c r="O2" s="51"/>
      <c r="P2" s="51"/>
      <c r="Q2" s="51"/>
      <c r="R2" s="51"/>
      <c r="S2" s="54"/>
      <c r="T2" s="54"/>
    </row>
    <row r="3" spans="1:14" s="51" customFormat="1" ht="18.75" customHeight="1">
      <c r="A3" s="242" t="s">
        <v>24</v>
      </c>
      <c r="B3" s="243"/>
      <c r="C3" s="328">
        <v>60</v>
      </c>
      <c r="D3" s="329"/>
      <c r="E3" s="329"/>
      <c r="F3" s="9" t="s">
        <v>28</v>
      </c>
      <c r="G3" s="78">
        <f>F5*6+H5*4</f>
        <v>250</v>
      </c>
      <c r="H3" s="10"/>
      <c r="I3" s="295" t="s">
        <v>7</v>
      </c>
      <c r="J3" s="296"/>
      <c r="K3" s="162">
        <f>IF(C2="","",ROUNDDOWN(K2*0.5,1))</f>
        <v>125</v>
      </c>
      <c r="L3" s="9" t="s">
        <v>17</v>
      </c>
      <c r="M3" s="297" t="s">
        <v>29</v>
      </c>
      <c r="N3" s="298"/>
    </row>
    <row r="4" spans="1:14" s="50" customFormat="1" ht="18.75" customHeight="1">
      <c r="A4" s="244" t="s">
        <v>13</v>
      </c>
      <c r="B4" s="245"/>
      <c r="C4" s="330">
        <v>2</v>
      </c>
      <c r="D4" s="331"/>
      <c r="E4" s="324" t="s">
        <v>31</v>
      </c>
      <c r="F4" s="324"/>
      <c r="G4" s="324"/>
      <c r="H4" s="325"/>
      <c r="I4" s="244" t="s">
        <v>83</v>
      </c>
      <c r="J4" s="253"/>
      <c r="K4" s="163">
        <f>ROUNDDOWN((K41+K83),2)</f>
        <v>326.8</v>
      </c>
      <c r="L4" s="11" t="s">
        <v>17</v>
      </c>
      <c r="M4" s="184">
        <f>IF(C2="","",ROUNDDOWN(TRUNC(K4/(K3*2),2),1))</f>
        <v>1.3</v>
      </c>
      <c r="N4" s="12" t="str">
        <f>IF(K3&gt;=K4,"＜ 50%","≧ 50%")</f>
        <v>≧ 50%</v>
      </c>
    </row>
    <row r="5" spans="1:14" s="50" customFormat="1" ht="18.75" customHeight="1">
      <c r="A5" s="261" t="s">
        <v>85</v>
      </c>
      <c r="B5" s="262"/>
      <c r="C5" s="263"/>
      <c r="D5" s="260" t="s">
        <v>32</v>
      </c>
      <c r="E5" s="260"/>
      <c r="F5" s="101">
        <v>25</v>
      </c>
      <c r="G5" s="76" t="s">
        <v>33</v>
      </c>
      <c r="H5" s="102">
        <v>25</v>
      </c>
      <c r="I5" s="288" t="s">
        <v>30</v>
      </c>
      <c r="J5" s="289"/>
      <c r="K5" s="289"/>
      <c r="L5" s="305"/>
      <c r="M5" s="306" t="str">
        <f>IF(K41+K83=0,"",IF(C2="","",IF(K3&gt;=K4,"ＮＧ!","ＯＫ")))</f>
        <v>ＯＫ</v>
      </c>
      <c r="N5" s="307"/>
    </row>
    <row r="6" spans="1:14" s="50" customFormat="1" ht="10.5" customHeight="1">
      <c r="A6" s="79"/>
      <c r="B6" s="55"/>
      <c r="C6" s="51"/>
      <c r="D6" s="55"/>
      <c r="E6" s="47"/>
      <c r="F6" s="51"/>
      <c r="L6" s="47"/>
      <c r="M6" s="56"/>
      <c r="N6" s="47"/>
    </row>
    <row r="7" spans="1:14" s="57" customFormat="1" ht="18.75" customHeight="1">
      <c r="A7" s="264" t="s">
        <v>40</v>
      </c>
      <c r="B7" s="265"/>
      <c r="C7" s="266"/>
      <c r="D7" s="13" t="s">
        <v>3</v>
      </c>
      <c r="E7" s="269" t="s">
        <v>5</v>
      </c>
      <c r="F7" s="13" t="s">
        <v>6</v>
      </c>
      <c r="G7" s="269" t="s">
        <v>2</v>
      </c>
      <c r="H7" s="267" t="s">
        <v>21</v>
      </c>
      <c r="I7" s="322" t="s">
        <v>18</v>
      </c>
      <c r="J7" s="14" t="s">
        <v>4</v>
      </c>
      <c r="K7" s="15" t="s">
        <v>1</v>
      </c>
      <c r="L7" s="235" t="s">
        <v>35</v>
      </c>
      <c r="M7" s="236"/>
      <c r="N7" s="237"/>
    </row>
    <row r="8" spans="1:14" s="57" customFormat="1" ht="18.75" customHeight="1">
      <c r="A8" s="256" t="s">
        <v>41</v>
      </c>
      <c r="B8" s="257"/>
      <c r="C8" s="16" t="s">
        <v>14</v>
      </c>
      <c r="D8" s="17" t="s">
        <v>37</v>
      </c>
      <c r="E8" s="270"/>
      <c r="F8" s="17" t="s">
        <v>37</v>
      </c>
      <c r="G8" s="270"/>
      <c r="H8" s="268"/>
      <c r="I8" s="323"/>
      <c r="J8" s="18" t="s">
        <v>14</v>
      </c>
      <c r="K8" s="19" t="s">
        <v>38</v>
      </c>
      <c r="L8" s="80" t="s">
        <v>9</v>
      </c>
      <c r="M8" s="238" t="s">
        <v>36</v>
      </c>
      <c r="N8" s="239"/>
    </row>
    <row r="9" spans="1:14" ht="18.75" customHeight="1">
      <c r="A9" s="103">
        <v>1</v>
      </c>
      <c r="B9" s="104" t="s">
        <v>45</v>
      </c>
      <c r="C9" s="20">
        <f aca="true" t="shared" si="0" ref="C9:C40">IF(D9="","",IF(D9&gt;=3,25,IF(D9&gt;=1,15,1)))</f>
        <v>25</v>
      </c>
      <c r="D9" s="105">
        <v>4</v>
      </c>
      <c r="E9" s="106" t="b">
        <v>0</v>
      </c>
      <c r="F9" s="107"/>
      <c r="G9" s="164">
        <v>1</v>
      </c>
      <c r="H9" s="174" t="b">
        <v>1</v>
      </c>
      <c r="I9" s="108">
        <v>2</v>
      </c>
      <c r="J9" s="75">
        <f>IF(D9="","",IF(I9="",1,IF(L9=TRUE,1,IF(H9=TRUE,IF(D9&lt;I9,1,1.3),IF(OR(D9&lt;1,I9&gt;1),1,1.1)))))</f>
        <v>1.3</v>
      </c>
      <c r="K9" s="172">
        <f>IF(D9="","",ROUNDDOWN(IF(E9=TRUE,TRUNC(D9*F9*1.5*G9*J9,2),TRUNC(C9*G9*J9,2)),1))</f>
        <v>32.5</v>
      </c>
      <c r="L9" s="177" t="b">
        <v>0</v>
      </c>
      <c r="M9" s="334" t="s">
        <v>46</v>
      </c>
      <c r="N9" s="317"/>
    </row>
    <row r="10" spans="1:14" ht="18.75" customHeight="1">
      <c r="A10" s="109">
        <v>2</v>
      </c>
      <c r="B10" s="110" t="s">
        <v>45</v>
      </c>
      <c r="C10" s="22">
        <f t="shared" si="0"/>
        <v>25</v>
      </c>
      <c r="D10" s="111">
        <v>3</v>
      </c>
      <c r="E10" s="112"/>
      <c r="F10" s="113"/>
      <c r="G10" s="165">
        <v>1</v>
      </c>
      <c r="H10" s="175" t="b">
        <v>1</v>
      </c>
      <c r="I10" s="114">
        <v>4</v>
      </c>
      <c r="J10" s="23">
        <f aca="true" t="shared" si="1" ref="J10:J40">IF(D10="","",IF(I10="",1,IF(L10=TRUE,1,IF(H10=TRUE,IF(D10&lt;I10,1,1.3),IF(OR(D10&lt;1,I10&gt;1),1,1.1)))))</f>
        <v>1</v>
      </c>
      <c r="K10" s="154">
        <f aca="true" t="shared" si="2" ref="K10:K40">IF(D10="","",ROUNDDOWN(IF(E10=TRUE,TRUNC(D10*F10*1.5*G10*J10,2),TRUNC(C10*G10*J10,2)),1))</f>
        <v>25</v>
      </c>
      <c r="L10" s="178" t="b">
        <v>0</v>
      </c>
      <c r="M10" s="332" t="s">
        <v>47</v>
      </c>
      <c r="N10" s="333"/>
    </row>
    <row r="11" spans="1:14" ht="18.75" customHeight="1">
      <c r="A11" s="115">
        <v>3</v>
      </c>
      <c r="B11" s="110" t="s">
        <v>25</v>
      </c>
      <c r="C11" s="22">
        <f t="shared" si="0"/>
        <v>1</v>
      </c>
      <c r="D11" s="116">
        <v>0.7</v>
      </c>
      <c r="E11" s="112" t="b">
        <v>0</v>
      </c>
      <c r="F11" s="113"/>
      <c r="G11" s="165">
        <v>5</v>
      </c>
      <c r="H11" s="175" t="b">
        <v>0</v>
      </c>
      <c r="I11" s="114">
        <v>0.6</v>
      </c>
      <c r="J11" s="23">
        <f t="shared" si="1"/>
        <v>1</v>
      </c>
      <c r="K11" s="154">
        <f t="shared" si="2"/>
        <v>5</v>
      </c>
      <c r="L11" s="178" t="b">
        <v>0</v>
      </c>
      <c r="M11" s="332" t="s">
        <v>53</v>
      </c>
      <c r="N11" s="333"/>
    </row>
    <row r="12" spans="1:14" ht="18.75" customHeight="1">
      <c r="A12" s="115">
        <v>4</v>
      </c>
      <c r="B12" s="110" t="s">
        <v>25</v>
      </c>
      <c r="C12" s="22">
        <f t="shared" si="0"/>
        <v>15</v>
      </c>
      <c r="D12" s="111">
        <v>2</v>
      </c>
      <c r="E12" s="112" t="b">
        <v>0</v>
      </c>
      <c r="F12" s="113"/>
      <c r="G12" s="165">
        <v>1</v>
      </c>
      <c r="H12" s="175" t="b">
        <v>1</v>
      </c>
      <c r="I12" s="114">
        <v>3</v>
      </c>
      <c r="J12" s="23">
        <f t="shared" si="1"/>
        <v>1</v>
      </c>
      <c r="K12" s="154">
        <f t="shared" si="2"/>
        <v>15</v>
      </c>
      <c r="L12" s="178" t="b">
        <v>0</v>
      </c>
      <c r="M12" s="332" t="s">
        <v>49</v>
      </c>
      <c r="N12" s="333"/>
    </row>
    <row r="13" spans="1:14" ht="18.75" customHeight="1">
      <c r="A13" s="115">
        <v>5</v>
      </c>
      <c r="B13" s="110" t="s">
        <v>43</v>
      </c>
      <c r="C13" s="22">
        <f t="shared" si="0"/>
        <v>25</v>
      </c>
      <c r="D13" s="111">
        <v>3.5</v>
      </c>
      <c r="E13" s="112" t="b">
        <v>1</v>
      </c>
      <c r="F13" s="113">
        <v>0.8</v>
      </c>
      <c r="G13" s="165">
        <v>11</v>
      </c>
      <c r="H13" s="175" t="b">
        <v>0</v>
      </c>
      <c r="I13" s="114">
        <v>0.9</v>
      </c>
      <c r="J13" s="23">
        <f t="shared" si="1"/>
        <v>1.1</v>
      </c>
      <c r="K13" s="154">
        <f t="shared" si="2"/>
        <v>50.8</v>
      </c>
      <c r="L13" s="178" t="b">
        <v>0</v>
      </c>
      <c r="M13" s="332" t="s">
        <v>44</v>
      </c>
      <c r="N13" s="333"/>
    </row>
    <row r="14" spans="1:14" ht="18.75" customHeight="1">
      <c r="A14" s="109">
        <v>6</v>
      </c>
      <c r="B14" s="110" t="s">
        <v>43</v>
      </c>
      <c r="C14" s="22">
        <f t="shared" si="0"/>
        <v>1</v>
      </c>
      <c r="D14" s="111">
        <v>0.8</v>
      </c>
      <c r="E14" s="112"/>
      <c r="F14" s="113"/>
      <c r="G14" s="165">
        <v>5</v>
      </c>
      <c r="H14" s="175" t="b">
        <v>0</v>
      </c>
      <c r="I14" s="114">
        <v>0.9</v>
      </c>
      <c r="J14" s="23">
        <f t="shared" si="1"/>
        <v>1</v>
      </c>
      <c r="K14" s="154">
        <f t="shared" si="2"/>
        <v>5</v>
      </c>
      <c r="L14" s="178" t="b">
        <v>0</v>
      </c>
      <c r="M14" s="332" t="s">
        <v>50</v>
      </c>
      <c r="N14" s="333"/>
    </row>
    <row r="15" spans="1:14" ht="18.75" customHeight="1">
      <c r="A15" s="109">
        <v>7</v>
      </c>
      <c r="B15" s="110" t="s">
        <v>42</v>
      </c>
      <c r="C15" s="22">
        <f t="shared" si="0"/>
        <v>25</v>
      </c>
      <c r="D15" s="111">
        <v>7</v>
      </c>
      <c r="E15" s="112"/>
      <c r="F15" s="113"/>
      <c r="G15" s="165">
        <v>1</v>
      </c>
      <c r="H15" s="175" t="b">
        <v>0</v>
      </c>
      <c r="I15" s="114">
        <v>15</v>
      </c>
      <c r="J15" s="23">
        <f t="shared" si="1"/>
        <v>1</v>
      </c>
      <c r="K15" s="154">
        <f t="shared" si="2"/>
        <v>25</v>
      </c>
      <c r="L15" s="178" t="b">
        <v>0</v>
      </c>
      <c r="M15" s="332" t="s">
        <v>47</v>
      </c>
      <c r="N15" s="333"/>
    </row>
    <row r="16" spans="1:14" ht="18.75" customHeight="1">
      <c r="A16" s="109">
        <v>8</v>
      </c>
      <c r="B16" s="110" t="s">
        <v>9</v>
      </c>
      <c r="C16" s="22">
        <f t="shared" si="0"/>
        <v>25</v>
      </c>
      <c r="D16" s="111">
        <v>3</v>
      </c>
      <c r="E16" s="112" t="b">
        <v>0</v>
      </c>
      <c r="F16" s="113"/>
      <c r="G16" s="165">
        <v>1</v>
      </c>
      <c r="H16" s="175" t="b">
        <v>1</v>
      </c>
      <c r="I16" s="114">
        <v>3</v>
      </c>
      <c r="J16" s="23">
        <f t="shared" si="1"/>
        <v>1</v>
      </c>
      <c r="K16" s="154">
        <f t="shared" si="2"/>
        <v>25</v>
      </c>
      <c r="L16" s="178" t="b">
        <v>1</v>
      </c>
      <c r="M16" s="332" t="s">
        <v>51</v>
      </c>
      <c r="N16" s="333"/>
    </row>
    <row r="17" spans="1:14" ht="18.75" customHeight="1">
      <c r="A17" s="109">
        <v>9</v>
      </c>
      <c r="B17" s="110" t="s">
        <v>9</v>
      </c>
      <c r="C17" s="22">
        <f t="shared" si="0"/>
        <v>15</v>
      </c>
      <c r="D17" s="111">
        <v>2</v>
      </c>
      <c r="E17" s="112" t="b">
        <v>0</v>
      </c>
      <c r="F17" s="113"/>
      <c r="G17" s="165">
        <v>1</v>
      </c>
      <c r="H17" s="175" t="b">
        <v>0</v>
      </c>
      <c r="I17" s="114">
        <v>3</v>
      </c>
      <c r="J17" s="23">
        <f t="shared" si="1"/>
        <v>1</v>
      </c>
      <c r="K17" s="154">
        <f t="shared" si="2"/>
        <v>15</v>
      </c>
      <c r="L17" s="178" t="b">
        <v>1</v>
      </c>
      <c r="M17" s="332" t="s">
        <v>52</v>
      </c>
      <c r="N17" s="333"/>
    </row>
    <row r="18" spans="1:14" ht="18.75" customHeight="1">
      <c r="A18" s="109">
        <v>10</v>
      </c>
      <c r="B18" s="110" t="s">
        <v>9</v>
      </c>
      <c r="C18" s="22">
        <f t="shared" si="0"/>
        <v>1</v>
      </c>
      <c r="D18" s="111">
        <v>0.8</v>
      </c>
      <c r="E18" s="112"/>
      <c r="F18" s="113"/>
      <c r="G18" s="165">
        <v>3</v>
      </c>
      <c r="H18" s="175" t="b">
        <v>0</v>
      </c>
      <c r="I18" s="114">
        <v>3</v>
      </c>
      <c r="J18" s="23">
        <f t="shared" si="1"/>
        <v>1</v>
      </c>
      <c r="K18" s="154">
        <f t="shared" si="2"/>
        <v>3</v>
      </c>
      <c r="L18" s="178" t="b">
        <v>1</v>
      </c>
      <c r="M18" s="332" t="s">
        <v>48</v>
      </c>
      <c r="N18" s="333"/>
    </row>
    <row r="19" spans="1:14" ht="18.75" customHeight="1">
      <c r="A19" s="109"/>
      <c r="B19" s="110"/>
      <c r="C19" s="22">
        <f t="shared" si="0"/>
      </c>
      <c r="D19" s="111"/>
      <c r="E19" s="112"/>
      <c r="F19" s="113"/>
      <c r="G19" s="165"/>
      <c r="H19" s="175" t="b">
        <v>0</v>
      </c>
      <c r="I19" s="114"/>
      <c r="J19" s="23">
        <f t="shared" si="1"/>
      </c>
      <c r="K19" s="154">
        <f t="shared" si="2"/>
      </c>
      <c r="L19" s="178" t="b">
        <v>0</v>
      </c>
      <c r="M19" s="332"/>
      <c r="N19" s="333"/>
    </row>
    <row r="20" spans="1:14" ht="18.75" customHeight="1">
      <c r="A20" s="109"/>
      <c r="B20" s="110"/>
      <c r="C20" s="22">
        <f t="shared" si="0"/>
      </c>
      <c r="D20" s="111"/>
      <c r="E20" s="112" t="b">
        <v>0</v>
      </c>
      <c r="F20" s="113"/>
      <c r="G20" s="165"/>
      <c r="H20" s="175" t="b">
        <v>0</v>
      </c>
      <c r="I20" s="114"/>
      <c r="J20" s="23">
        <f t="shared" si="1"/>
      </c>
      <c r="K20" s="154">
        <f t="shared" si="2"/>
      </c>
      <c r="L20" s="178" t="b">
        <v>0</v>
      </c>
      <c r="M20" s="332"/>
      <c r="N20" s="333"/>
    </row>
    <row r="21" spans="1:14" ht="18.75" customHeight="1">
      <c r="A21" s="109"/>
      <c r="B21" s="110"/>
      <c r="C21" s="22">
        <f t="shared" si="0"/>
      </c>
      <c r="D21" s="111"/>
      <c r="E21" s="112"/>
      <c r="F21" s="113"/>
      <c r="G21" s="165"/>
      <c r="H21" s="175" t="b">
        <v>0</v>
      </c>
      <c r="I21" s="114"/>
      <c r="J21" s="23">
        <f t="shared" si="1"/>
      </c>
      <c r="K21" s="154">
        <f t="shared" si="2"/>
      </c>
      <c r="L21" s="178" t="b">
        <v>0</v>
      </c>
      <c r="M21" s="332"/>
      <c r="N21" s="333"/>
    </row>
    <row r="22" spans="1:14" ht="18.75" customHeight="1">
      <c r="A22" s="109"/>
      <c r="B22" s="110"/>
      <c r="C22" s="22">
        <f t="shared" si="0"/>
      </c>
      <c r="D22" s="111"/>
      <c r="E22" s="112"/>
      <c r="F22" s="113"/>
      <c r="G22" s="165"/>
      <c r="H22" s="175" t="b">
        <v>0</v>
      </c>
      <c r="I22" s="114"/>
      <c r="J22" s="23">
        <f t="shared" si="1"/>
      </c>
      <c r="K22" s="154">
        <f t="shared" si="2"/>
      </c>
      <c r="L22" s="178" t="b">
        <v>0</v>
      </c>
      <c r="M22" s="332"/>
      <c r="N22" s="333"/>
    </row>
    <row r="23" spans="1:14" ht="18.75" customHeight="1">
      <c r="A23" s="109"/>
      <c r="B23" s="110"/>
      <c r="C23" s="22">
        <f t="shared" si="0"/>
      </c>
      <c r="D23" s="111"/>
      <c r="E23" s="112"/>
      <c r="F23" s="113"/>
      <c r="G23" s="165"/>
      <c r="H23" s="175" t="b">
        <v>0</v>
      </c>
      <c r="I23" s="114"/>
      <c r="J23" s="23">
        <f t="shared" si="1"/>
      </c>
      <c r="K23" s="154">
        <f t="shared" si="2"/>
      </c>
      <c r="L23" s="178" t="b">
        <v>0</v>
      </c>
      <c r="M23" s="332"/>
      <c r="N23" s="333"/>
    </row>
    <row r="24" spans="1:14" ht="18.75" customHeight="1">
      <c r="A24" s="109"/>
      <c r="B24" s="117"/>
      <c r="C24" s="22">
        <f t="shared" si="0"/>
      </c>
      <c r="D24" s="118"/>
      <c r="E24" s="112"/>
      <c r="F24" s="119"/>
      <c r="G24" s="165"/>
      <c r="H24" s="175" t="b">
        <v>0</v>
      </c>
      <c r="I24" s="120"/>
      <c r="J24" s="23">
        <f t="shared" si="1"/>
      </c>
      <c r="K24" s="154">
        <f t="shared" si="2"/>
      </c>
      <c r="L24" s="178" t="b">
        <v>0</v>
      </c>
      <c r="M24" s="332"/>
      <c r="N24" s="333"/>
    </row>
    <row r="25" spans="1:14" ht="18.75" customHeight="1">
      <c r="A25" s="109"/>
      <c r="B25" s="117"/>
      <c r="C25" s="22">
        <f t="shared" si="0"/>
      </c>
      <c r="D25" s="118"/>
      <c r="E25" s="112"/>
      <c r="F25" s="113"/>
      <c r="G25" s="165"/>
      <c r="H25" s="175"/>
      <c r="I25" s="121"/>
      <c r="J25" s="23">
        <f t="shared" si="1"/>
      </c>
      <c r="K25" s="154">
        <f t="shared" si="2"/>
      </c>
      <c r="L25" s="178" t="b">
        <v>0</v>
      </c>
      <c r="M25" s="332"/>
      <c r="N25" s="333"/>
    </row>
    <row r="26" spans="1:14" ht="18.75" customHeight="1">
      <c r="A26" s="109"/>
      <c r="B26" s="117"/>
      <c r="C26" s="22">
        <f t="shared" si="0"/>
      </c>
      <c r="D26" s="118"/>
      <c r="E26" s="112"/>
      <c r="F26" s="113"/>
      <c r="G26" s="165"/>
      <c r="H26" s="175"/>
      <c r="I26" s="121"/>
      <c r="J26" s="23">
        <f t="shared" si="1"/>
      </c>
      <c r="K26" s="154">
        <f t="shared" si="2"/>
      </c>
      <c r="L26" s="178" t="b">
        <v>0</v>
      </c>
      <c r="M26" s="332"/>
      <c r="N26" s="333"/>
    </row>
    <row r="27" spans="1:14" ht="18.75" customHeight="1">
      <c r="A27" s="109"/>
      <c r="B27" s="117"/>
      <c r="C27" s="22">
        <f t="shared" si="0"/>
      </c>
      <c r="D27" s="118"/>
      <c r="E27" s="112" t="b">
        <v>0</v>
      </c>
      <c r="F27" s="113"/>
      <c r="G27" s="165"/>
      <c r="H27" s="175"/>
      <c r="I27" s="121"/>
      <c r="J27" s="23">
        <f t="shared" si="1"/>
      </c>
      <c r="K27" s="154">
        <f t="shared" si="2"/>
      </c>
      <c r="L27" s="178" t="b">
        <v>0</v>
      </c>
      <c r="M27" s="332"/>
      <c r="N27" s="333"/>
    </row>
    <row r="28" spans="1:14" ht="18.75" customHeight="1">
      <c r="A28" s="109"/>
      <c r="B28" s="117"/>
      <c r="C28" s="22">
        <f t="shared" si="0"/>
      </c>
      <c r="D28" s="118"/>
      <c r="E28" s="112" t="b">
        <v>0</v>
      </c>
      <c r="F28" s="113"/>
      <c r="G28" s="165"/>
      <c r="H28" s="175"/>
      <c r="I28" s="121"/>
      <c r="J28" s="23">
        <f t="shared" si="1"/>
      </c>
      <c r="K28" s="154">
        <f t="shared" si="2"/>
      </c>
      <c r="L28" s="178" t="b">
        <v>0</v>
      </c>
      <c r="M28" s="332"/>
      <c r="N28" s="333"/>
    </row>
    <row r="29" spans="1:14" ht="18.75" customHeight="1">
      <c r="A29" s="109"/>
      <c r="B29" s="117"/>
      <c r="C29" s="22">
        <f t="shared" si="0"/>
      </c>
      <c r="D29" s="118"/>
      <c r="E29" s="112" t="b">
        <v>0</v>
      </c>
      <c r="F29" s="113"/>
      <c r="G29" s="165"/>
      <c r="H29" s="175"/>
      <c r="I29" s="121"/>
      <c r="J29" s="23">
        <f t="shared" si="1"/>
      </c>
      <c r="K29" s="154">
        <f t="shared" si="2"/>
      </c>
      <c r="L29" s="178" t="b">
        <v>0</v>
      </c>
      <c r="M29" s="332"/>
      <c r="N29" s="333"/>
    </row>
    <row r="30" spans="1:14" ht="18.75" customHeight="1">
      <c r="A30" s="109"/>
      <c r="B30" s="117"/>
      <c r="C30" s="22">
        <f t="shared" si="0"/>
      </c>
      <c r="D30" s="118"/>
      <c r="E30" s="112"/>
      <c r="F30" s="113"/>
      <c r="G30" s="165"/>
      <c r="H30" s="175"/>
      <c r="I30" s="121"/>
      <c r="J30" s="23">
        <f t="shared" si="1"/>
      </c>
      <c r="K30" s="154">
        <f t="shared" si="2"/>
      </c>
      <c r="L30" s="178" t="b">
        <v>0</v>
      </c>
      <c r="M30" s="332"/>
      <c r="N30" s="333"/>
    </row>
    <row r="31" spans="1:14" ht="18.75" customHeight="1">
      <c r="A31" s="109"/>
      <c r="B31" s="117"/>
      <c r="C31" s="22">
        <f t="shared" si="0"/>
      </c>
      <c r="D31" s="118"/>
      <c r="E31" s="112" t="b">
        <v>0</v>
      </c>
      <c r="F31" s="113"/>
      <c r="G31" s="165"/>
      <c r="H31" s="175" t="b">
        <v>0</v>
      </c>
      <c r="I31" s="121"/>
      <c r="J31" s="23">
        <f t="shared" si="1"/>
      </c>
      <c r="K31" s="154">
        <f t="shared" si="2"/>
      </c>
      <c r="L31" s="178" t="b">
        <v>0</v>
      </c>
      <c r="M31" s="332"/>
      <c r="N31" s="333"/>
    </row>
    <row r="32" spans="1:14" ht="18.75" customHeight="1">
      <c r="A32" s="109"/>
      <c r="B32" s="117"/>
      <c r="C32" s="22">
        <f t="shared" si="0"/>
      </c>
      <c r="D32" s="118"/>
      <c r="E32" s="112" t="b">
        <v>0</v>
      </c>
      <c r="F32" s="113"/>
      <c r="G32" s="165"/>
      <c r="H32" s="175" t="b">
        <v>0</v>
      </c>
      <c r="I32" s="121"/>
      <c r="J32" s="23">
        <f t="shared" si="1"/>
      </c>
      <c r="K32" s="154">
        <f t="shared" si="2"/>
      </c>
      <c r="L32" s="178" t="b">
        <v>0</v>
      </c>
      <c r="M32" s="332"/>
      <c r="N32" s="333"/>
    </row>
    <row r="33" spans="1:14" s="57" customFormat="1" ht="18.75" customHeight="1">
      <c r="A33" s="122"/>
      <c r="B33" s="123"/>
      <c r="C33" s="24">
        <f t="shared" si="0"/>
      </c>
      <c r="D33" s="124"/>
      <c r="E33" s="125"/>
      <c r="F33" s="126"/>
      <c r="G33" s="166"/>
      <c r="H33" s="175" t="b">
        <v>0</v>
      </c>
      <c r="I33" s="121"/>
      <c r="J33" s="23">
        <f t="shared" si="1"/>
      </c>
      <c r="K33" s="154">
        <f t="shared" si="2"/>
      </c>
      <c r="L33" s="178" t="b">
        <v>0</v>
      </c>
      <c r="M33" s="332"/>
      <c r="N33" s="333"/>
    </row>
    <row r="34" spans="1:14" ht="18.75" customHeight="1">
      <c r="A34" s="109"/>
      <c r="B34" s="110"/>
      <c r="C34" s="22">
        <f t="shared" si="0"/>
      </c>
      <c r="D34" s="111"/>
      <c r="E34" s="112"/>
      <c r="F34" s="113"/>
      <c r="G34" s="165"/>
      <c r="H34" s="175" t="b">
        <v>0</v>
      </c>
      <c r="I34" s="121"/>
      <c r="J34" s="23">
        <f t="shared" si="1"/>
      </c>
      <c r="K34" s="154">
        <f t="shared" si="2"/>
      </c>
      <c r="L34" s="178" t="b">
        <v>0</v>
      </c>
      <c r="M34" s="332"/>
      <c r="N34" s="333"/>
    </row>
    <row r="35" spans="1:14" ht="18.75" customHeight="1">
      <c r="A35" s="115"/>
      <c r="B35" s="110"/>
      <c r="C35" s="22">
        <f t="shared" si="0"/>
      </c>
      <c r="D35" s="111"/>
      <c r="E35" s="112"/>
      <c r="F35" s="113"/>
      <c r="G35" s="165"/>
      <c r="H35" s="175" t="b">
        <v>0</v>
      </c>
      <c r="I35" s="121"/>
      <c r="J35" s="23">
        <f t="shared" si="1"/>
      </c>
      <c r="K35" s="154">
        <f t="shared" si="2"/>
      </c>
      <c r="L35" s="178" t="b">
        <v>0</v>
      </c>
      <c r="M35" s="332"/>
      <c r="N35" s="333"/>
    </row>
    <row r="36" spans="1:14" ht="18.75" customHeight="1">
      <c r="A36" s="115"/>
      <c r="B36" s="110"/>
      <c r="C36" s="22">
        <f t="shared" si="0"/>
      </c>
      <c r="D36" s="111"/>
      <c r="E36" s="112"/>
      <c r="F36" s="113"/>
      <c r="G36" s="165"/>
      <c r="H36" s="175" t="b">
        <v>0</v>
      </c>
      <c r="I36" s="121"/>
      <c r="J36" s="23">
        <f t="shared" si="1"/>
      </c>
      <c r="K36" s="154">
        <f t="shared" si="2"/>
      </c>
      <c r="L36" s="178" t="b">
        <v>0</v>
      </c>
      <c r="M36" s="332"/>
      <c r="N36" s="333"/>
    </row>
    <row r="37" spans="1:14" ht="18.75" customHeight="1">
      <c r="A37" s="109"/>
      <c r="B37" s="110"/>
      <c r="C37" s="22">
        <f t="shared" si="0"/>
      </c>
      <c r="D37" s="111"/>
      <c r="E37" s="112"/>
      <c r="F37" s="113"/>
      <c r="G37" s="165"/>
      <c r="H37" s="175" t="b">
        <v>0</v>
      </c>
      <c r="I37" s="121"/>
      <c r="J37" s="23">
        <f t="shared" si="1"/>
      </c>
      <c r="K37" s="154">
        <f t="shared" si="2"/>
      </c>
      <c r="L37" s="178" t="b">
        <v>0</v>
      </c>
      <c r="M37" s="332"/>
      <c r="N37" s="333"/>
    </row>
    <row r="38" spans="1:14" ht="18.75" customHeight="1">
      <c r="A38" s="109"/>
      <c r="B38" s="110"/>
      <c r="C38" s="22">
        <f t="shared" si="0"/>
      </c>
      <c r="D38" s="118"/>
      <c r="E38" s="112"/>
      <c r="F38" s="113"/>
      <c r="G38" s="165"/>
      <c r="H38" s="175" t="b">
        <v>0</v>
      </c>
      <c r="I38" s="121"/>
      <c r="J38" s="23">
        <f t="shared" si="1"/>
      </c>
      <c r="K38" s="154">
        <f t="shared" si="2"/>
      </c>
      <c r="L38" s="178" t="b">
        <v>0</v>
      </c>
      <c r="M38" s="332"/>
      <c r="N38" s="333"/>
    </row>
    <row r="39" spans="1:14" ht="18.75" customHeight="1">
      <c r="A39" s="109"/>
      <c r="B39" s="110"/>
      <c r="C39" s="22">
        <f t="shared" si="0"/>
      </c>
      <c r="D39" s="118"/>
      <c r="E39" s="112"/>
      <c r="F39" s="113"/>
      <c r="G39" s="165"/>
      <c r="H39" s="175" t="b">
        <v>0</v>
      </c>
      <c r="I39" s="121"/>
      <c r="J39" s="23">
        <f t="shared" si="1"/>
      </c>
      <c r="K39" s="154">
        <f t="shared" si="2"/>
      </c>
      <c r="L39" s="178" t="b">
        <v>0</v>
      </c>
      <c r="M39" s="332"/>
      <c r="N39" s="333"/>
    </row>
    <row r="40" spans="1:14" ht="18.75" customHeight="1">
      <c r="A40" s="127"/>
      <c r="B40" s="128"/>
      <c r="C40" s="25">
        <f t="shared" si="0"/>
      </c>
      <c r="D40" s="129"/>
      <c r="E40" s="130" t="b">
        <v>0</v>
      </c>
      <c r="F40" s="131"/>
      <c r="G40" s="167"/>
      <c r="H40" s="176" t="b">
        <v>0</v>
      </c>
      <c r="I40" s="132"/>
      <c r="J40" s="26">
        <f t="shared" si="1"/>
      </c>
      <c r="K40" s="173">
        <f t="shared" si="2"/>
      </c>
      <c r="L40" s="179" t="b">
        <v>0</v>
      </c>
      <c r="M40" s="335"/>
      <c r="N40" s="336"/>
    </row>
    <row r="41" spans="9:12" ht="18.75" customHeight="1">
      <c r="I41" s="299" t="s">
        <v>81</v>
      </c>
      <c r="J41" s="300"/>
      <c r="K41" s="91">
        <f>ROUNDDOWN(SUM(K9:K40),1)</f>
        <v>201.3</v>
      </c>
      <c r="L41" s="81"/>
    </row>
    <row r="42" spans="6:8" ht="19.5" customHeight="1">
      <c r="F42" s="48"/>
      <c r="G42" s="48"/>
      <c r="H42" s="49"/>
    </row>
    <row r="43" spans="1:14" s="58" customFormat="1" ht="18.75" customHeight="1">
      <c r="A43" s="264" t="s">
        <v>15</v>
      </c>
      <c r="B43" s="265"/>
      <c r="C43" s="265"/>
      <c r="D43" s="266"/>
      <c r="E43" s="273" t="s">
        <v>27</v>
      </c>
      <c r="F43" s="274"/>
      <c r="G43" s="292" t="s">
        <v>10</v>
      </c>
      <c r="H43" s="280" t="s">
        <v>19</v>
      </c>
      <c r="I43" s="281"/>
      <c r="J43" s="5" t="s">
        <v>4</v>
      </c>
      <c r="K43" s="13" t="s">
        <v>1</v>
      </c>
      <c r="L43" s="235" t="s">
        <v>35</v>
      </c>
      <c r="M43" s="236"/>
      <c r="N43" s="237"/>
    </row>
    <row r="44" spans="1:14" s="58" customFormat="1" ht="18.75" customHeight="1">
      <c r="A44" s="256" t="s">
        <v>76</v>
      </c>
      <c r="B44" s="271"/>
      <c r="C44" s="271"/>
      <c r="D44" s="257"/>
      <c r="E44" s="275" t="s">
        <v>39</v>
      </c>
      <c r="F44" s="276"/>
      <c r="G44" s="293"/>
      <c r="H44" s="282" t="s">
        <v>20</v>
      </c>
      <c r="I44" s="283"/>
      <c r="J44" s="18" t="s">
        <v>14</v>
      </c>
      <c r="K44" s="17" t="s">
        <v>38</v>
      </c>
      <c r="L44" s="80" t="s">
        <v>9</v>
      </c>
      <c r="M44" s="238" t="s">
        <v>36</v>
      </c>
      <c r="N44" s="239"/>
    </row>
    <row r="45" spans="1:14" ht="18.75" customHeight="1">
      <c r="A45" s="103" t="s">
        <v>58</v>
      </c>
      <c r="B45" s="318" t="s">
        <v>34</v>
      </c>
      <c r="C45" s="318"/>
      <c r="D45" s="319"/>
      <c r="E45" s="312">
        <v>10</v>
      </c>
      <c r="F45" s="313"/>
      <c r="G45" s="168">
        <v>2</v>
      </c>
      <c r="H45" s="180" t="b">
        <v>1</v>
      </c>
      <c r="I45" s="27"/>
      <c r="J45" s="82">
        <f aca="true" t="shared" si="3" ref="J45:J54">IF(E45="","",IF(L45=TRUE,1,IF(H45=TRUE,1.3,1)))</f>
        <v>1.3</v>
      </c>
      <c r="K45" s="172">
        <f>IF(G45="","",ROUNDDOWN(TRUNC(E45*G45*J45,2),1))</f>
        <v>26</v>
      </c>
      <c r="L45" s="177" t="b">
        <v>0</v>
      </c>
      <c r="M45" s="316" t="s">
        <v>54</v>
      </c>
      <c r="N45" s="317"/>
    </row>
    <row r="46" spans="1:14" ht="18.75" customHeight="1">
      <c r="A46" s="109" t="s">
        <v>59</v>
      </c>
      <c r="B46" s="320" t="s">
        <v>25</v>
      </c>
      <c r="C46" s="320"/>
      <c r="D46" s="321"/>
      <c r="E46" s="303">
        <v>10</v>
      </c>
      <c r="F46" s="304"/>
      <c r="G46" s="169">
        <v>1</v>
      </c>
      <c r="H46" s="181" t="b">
        <v>0</v>
      </c>
      <c r="I46" s="28"/>
      <c r="J46" s="23">
        <f t="shared" si="3"/>
        <v>1</v>
      </c>
      <c r="K46" s="154">
        <f aca="true" t="shared" si="4" ref="K46:K54">IF(G46="","",ROUNDDOWN(TRUNC(E46*G46*J46,2),1))</f>
        <v>10</v>
      </c>
      <c r="L46" s="178" t="b">
        <v>0</v>
      </c>
      <c r="M46" s="308" t="s">
        <v>57</v>
      </c>
      <c r="N46" s="309"/>
    </row>
    <row r="47" spans="1:14" ht="18.75" customHeight="1">
      <c r="A47" s="109" t="s">
        <v>60</v>
      </c>
      <c r="B47" s="320" t="s">
        <v>56</v>
      </c>
      <c r="C47" s="320"/>
      <c r="D47" s="321"/>
      <c r="E47" s="303">
        <v>10</v>
      </c>
      <c r="F47" s="304"/>
      <c r="G47" s="169">
        <v>1</v>
      </c>
      <c r="H47" s="181" t="b">
        <v>0</v>
      </c>
      <c r="I47" s="28"/>
      <c r="J47" s="23">
        <f t="shared" si="3"/>
        <v>1</v>
      </c>
      <c r="K47" s="154">
        <f t="shared" si="4"/>
        <v>10</v>
      </c>
      <c r="L47" s="178" t="b">
        <v>0</v>
      </c>
      <c r="M47" s="332" t="s">
        <v>55</v>
      </c>
      <c r="N47" s="333"/>
    </row>
    <row r="48" spans="1:14" ht="18.75" customHeight="1">
      <c r="A48" s="109" t="s">
        <v>60</v>
      </c>
      <c r="B48" s="320" t="s">
        <v>9</v>
      </c>
      <c r="C48" s="320"/>
      <c r="D48" s="321"/>
      <c r="E48" s="303">
        <v>10</v>
      </c>
      <c r="F48" s="304"/>
      <c r="G48" s="169">
        <v>1</v>
      </c>
      <c r="H48" s="181" t="b">
        <v>0</v>
      </c>
      <c r="I48" s="28"/>
      <c r="J48" s="23">
        <f t="shared" si="3"/>
        <v>1</v>
      </c>
      <c r="K48" s="154">
        <f t="shared" si="4"/>
        <v>10</v>
      </c>
      <c r="L48" s="178" t="b">
        <v>1</v>
      </c>
      <c r="M48" s="332" t="s">
        <v>67</v>
      </c>
      <c r="N48" s="333"/>
    </row>
    <row r="49" spans="1:14" ht="18.75" customHeight="1">
      <c r="A49" s="109"/>
      <c r="B49" s="320"/>
      <c r="C49" s="320"/>
      <c r="D49" s="321"/>
      <c r="E49" s="303"/>
      <c r="F49" s="304"/>
      <c r="G49" s="169"/>
      <c r="H49" s="181" t="b">
        <v>0</v>
      </c>
      <c r="I49" s="28"/>
      <c r="J49" s="23">
        <f t="shared" si="3"/>
      </c>
      <c r="K49" s="154">
        <f t="shared" si="4"/>
      </c>
      <c r="L49" s="178" t="b">
        <v>0</v>
      </c>
      <c r="M49" s="332"/>
      <c r="N49" s="333"/>
    </row>
    <row r="50" spans="1:14" ht="18.75" customHeight="1">
      <c r="A50" s="109"/>
      <c r="B50" s="320"/>
      <c r="C50" s="320"/>
      <c r="D50" s="321"/>
      <c r="E50" s="303"/>
      <c r="F50" s="304"/>
      <c r="G50" s="169"/>
      <c r="H50" s="181" t="b">
        <v>0</v>
      </c>
      <c r="I50" s="28"/>
      <c r="J50" s="23">
        <f t="shared" si="3"/>
      </c>
      <c r="K50" s="154">
        <f t="shared" si="4"/>
      </c>
      <c r="L50" s="178" t="b">
        <v>0</v>
      </c>
      <c r="M50" s="332"/>
      <c r="N50" s="333"/>
    </row>
    <row r="51" spans="1:14" ht="18.75" customHeight="1">
      <c r="A51" s="109"/>
      <c r="B51" s="320"/>
      <c r="C51" s="320"/>
      <c r="D51" s="321"/>
      <c r="E51" s="303"/>
      <c r="F51" s="304"/>
      <c r="G51" s="169"/>
      <c r="H51" s="181" t="b">
        <v>0</v>
      </c>
      <c r="I51" s="28"/>
      <c r="J51" s="23">
        <f t="shared" si="3"/>
      </c>
      <c r="K51" s="154">
        <f t="shared" si="4"/>
      </c>
      <c r="L51" s="178" t="b">
        <v>0</v>
      </c>
      <c r="M51" s="332"/>
      <c r="N51" s="333"/>
    </row>
    <row r="52" spans="1:14" ht="18.75" customHeight="1">
      <c r="A52" s="109"/>
      <c r="B52" s="320"/>
      <c r="C52" s="320"/>
      <c r="D52" s="321"/>
      <c r="E52" s="303"/>
      <c r="F52" s="304"/>
      <c r="G52" s="169"/>
      <c r="H52" s="181" t="b">
        <v>0</v>
      </c>
      <c r="I52" s="28"/>
      <c r="J52" s="23">
        <f t="shared" si="3"/>
      </c>
      <c r="K52" s="154">
        <f t="shared" si="4"/>
      </c>
      <c r="L52" s="178" t="b">
        <v>0</v>
      </c>
      <c r="M52" s="332"/>
      <c r="N52" s="333"/>
    </row>
    <row r="53" spans="1:14" ht="18.75" customHeight="1">
      <c r="A53" s="109"/>
      <c r="B53" s="320"/>
      <c r="C53" s="320"/>
      <c r="D53" s="321"/>
      <c r="E53" s="303"/>
      <c r="F53" s="304"/>
      <c r="G53" s="169"/>
      <c r="H53" s="181" t="b">
        <v>0</v>
      </c>
      <c r="I53" s="28"/>
      <c r="J53" s="23">
        <f t="shared" si="3"/>
      </c>
      <c r="K53" s="154">
        <f t="shared" si="4"/>
      </c>
      <c r="L53" s="178" t="b">
        <v>0</v>
      </c>
      <c r="M53" s="332"/>
      <c r="N53" s="333"/>
    </row>
    <row r="54" spans="1:14" ht="18.75" customHeight="1" thickBot="1">
      <c r="A54" s="133"/>
      <c r="B54" s="337"/>
      <c r="C54" s="337"/>
      <c r="D54" s="338"/>
      <c r="E54" s="314"/>
      <c r="F54" s="315"/>
      <c r="G54" s="170"/>
      <c r="H54" s="182" t="b">
        <v>0</v>
      </c>
      <c r="I54" s="29"/>
      <c r="J54" s="83">
        <f t="shared" si="3"/>
      </c>
      <c r="K54" s="149">
        <f t="shared" si="4"/>
      </c>
      <c r="L54" s="179" t="b">
        <v>0</v>
      </c>
      <c r="M54" s="339"/>
      <c r="N54" s="340"/>
    </row>
    <row r="55" spans="1:14" s="58" customFormat="1" ht="18.75" customHeight="1">
      <c r="A55" s="218" t="s">
        <v>16</v>
      </c>
      <c r="B55" s="219"/>
      <c r="C55" s="219"/>
      <c r="D55" s="220"/>
      <c r="E55" s="224" t="s">
        <v>26</v>
      </c>
      <c r="F55" s="225"/>
      <c r="G55" s="30" t="s">
        <v>10</v>
      </c>
      <c r="H55" s="31"/>
      <c r="I55" s="32"/>
      <c r="J55" s="84" t="s">
        <v>14</v>
      </c>
      <c r="K55" s="34" t="s">
        <v>1</v>
      </c>
      <c r="L55" s="277" t="s">
        <v>8</v>
      </c>
      <c r="M55" s="278"/>
      <c r="N55" s="279"/>
    </row>
    <row r="56" spans="1:14" ht="18.75" customHeight="1">
      <c r="A56" s="103" t="s">
        <v>61</v>
      </c>
      <c r="B56" s="318" t="s">
        <v>43</v>
      </c>
      <c r="C56" s="318"/>
      <c r="D56" s="319"/>
      <c r="E56" s="312">
        <v>10</v>
      </c>
      <c r="F56" s="313"/>
      <c r="G56" s="168">
        <v>1</v>
      </c>
      <c r="H56" s="35"/>
      <c r="I56" s="36"/>
      <c r="J56" s="21">
        <f>IF(E56="","",0.8)</f>
        <v>0.8</v>
      </c>
      <c r="K56" s="172">
        <f>IF(G56="","",ROUNDDOWN(TRUNC(E56*G56*J56,2),1))</f>
        <v>8</v>
      </c>
      <c r="L56" s="134"/>
      <c r="M56" s="318" t="s">
        <v>63</v>
      </c>
      <c r="N56" s="317"/>
    </row>
    <row r="57" spans="1:14" ht="18.75" customHeight="1">
      <c r="A57" s="109" t="s">
        <v>62</v>
      </c>
      <c r="B57" s="320" t="s">
        <v>56</v>
      </c>
      <c r="C57" s="320"/>
      <c r="D57" s="321"/>
      <c r="E57" s="303">
        <v>10</v>
      </c>
      <c r="F57" s="304"/>
      <c r="G57" s="169">
        <v>1</v>
      </c>
      <c r="H57" s="37"/>
      <c r="I57" s="38"/>
      <c r="J57" s="23">
        <f>IF(E57="","",0.8)</f>
        <v>0.8</v>
      </c>
      <c r="K57" s="154">
        <f aca="true" t="shared" si="5" ref="K57:K65">IF(G57="","",ROUNDDOWN(TRUNC(E57*G57*J57,2),1))</f>
        <v>8</v>
      </c>
      <c r="L57" s="135"/>
      <c r="M57" s="320" t="s">
        <v>64</v>
      </c>
      <c r="N57" s="333"/>
    </row>
    <row r="58" spans="1:14" ht="18.75" customHeight="1">
      <c r="A58" s="109"/>
      <c r="B58" s="320"/>
      <c r="C58" s="320"/>
      <c r="D58" s="321"/>
      <c r="E58" s="303"/>
      <c r="F58" s="304"/>
      <c r="G58" s="169"/>
      <c r="H58" s="37"/>
      <c r="I58" s="38"/>
      <c r="J58" s="23">
        <f aca="true" t="shared" si="6" ref="J58:J64">IF(E58="","",0.8)</f>
      </c>
      <c r="K58" s="154">
        <f t="shared" si="5"/>
      </c>
      <c r="L58" s="135"/>
      <c r="M58" s="320"/>
      <c r="N58" s="333"/>
    </row>
    <row r="59" spans="1:14" ht="18.75" customHeight="1">
      <c r="A59" s="109"/>
      <c r="B59" s="320"/>
      <c r="C59" s="320"/>
      <c r="D59" s="321"/>
      <c r="E59" s="303"/>
      <c r="F59" s="304"/>
      <c r="G59" s="169"/>
      <c r="H59" s="37"/>
      <c r="I59" s="38"/>
      <c r="J59" s="23">
        <f t="shared" si="6"/>
      </c>
      <c r="K59" s="154">
        <f t="shared" si="5"/>
      </c>
      <c r="L59" s="135"/>
      <c r="M59" s="320"/>
      <c r="N59" s="333"/>
    </row>
    <row r="60" spans="1:14" ht="18.75" customHeight="1">
      <c r="A60" s="109"/>
      <c r="B60" s="320"/>
      <c r="C60" s="320"/>
      <c r="D60" s="321"/>
      <c r="E60" s="303"/>
      <c r="F60" s="304"/>
      <c r="G60" s="169"/>
      <c r="H60" s="37"/>
      <c r="I60" s="38"/>
      <c r="J60" s="23">
        <f t="shared" si="6"/>
      </c>
      <c r="K60" s="154">
        <f t="shared" si="5"/>
      </c>
      <c r="L60" s="135"/>
      <c r="M60" s="320"/>
      <c r="N60" s="333"/>
    </row>
    <row r="61" spans="1:14" ht="18.75" customHeight="1">
      <c r="A61" s="109"/>
      <c r="B61" s="320"/>
      <c r="C61" s="320"/>
      <c r="D61" s="321"/>
      <c r="E61" s="303"/>
      <c r="F61" s="304"/>
      <c r="G61" s="169"/>
      <c r="H61" s="37"/>
      <c r="I61" s="38"/>
      <c r="J61" s="23">
        <f t="shared" si="6"/>
      </c>
      <c r="K61" s="154">
        <f t="shared" si="5"/>
      </c>
      <c r="L61" s="135"/>
      <c r="M61" s="320"/>
      <c r="N61" s="333"/>
    </row>
    <row r="62" spans="1:14" ht="18.75" customHeight="1">
      <c r="A62" s="109"/>
      <c r="B62" s="320"/>
      <c r="C62" s="320"/>
      <c r="D62" s="321"/>
      <c r="E62" s="303"/>
      <c r="F62" s="304"/>
      <c r="G62" s="169"/>
      <c r="H62" s="37"/>
      <c r="I62" s="38"/>
      <c r="J62" s="23">
        <f t="shared" si="6"/>
      </c>
      <c r="K62" s="154">
        <f t="shared" si="5"/>
      </c>
      <c r="L62" s="135"/>
      <c r="M62" s="320"/>
      <c r="N62" s="333"/>
    </row>
    <row r="63" spans="1:14" ht="18.75" customHeight="1">
      <c r="A63" s="109"/>
      <c r="B63" s="320"/>
      <c r="C63" s="320"/>
      <c r="D63" s="321"/>
      <c r="E63" s="303"/>
      <c r="F63" s="304"/>
      <c r="G63" s="169"/>
      <c r="H63" s="37"/>
      <c r="I63" s="38"/>
      <c r="J63" s="23">
        <f t="shared" si="6"/>
      </c>
      <c r="K63" s="154">
        <f t="shared" si="5"/>
      </c>
      <c r="L63" s="135"/>
      <c r="M63" s="320"/>
      <c r="N63" s="333"/>
    </row>
    <row r="64" spans="1:16" ht="18.75" customHeight="1">
      <c r="A64" s="109"/>
      <c r="B64" s="320"/>
      <c r="C64" s="320"/>
      <c r="D64" s="321"/>
      <c r="E64" s="303"/>
      <c r="F64" s="304"/>
      <c r="G64" s="169"/>
      <c r="H64" s="37"/>
      <c r="I64" s="38"/>
      <c r="J64" s="23">
        <f t="shared" si="6"/>
      </c>
      <c r="K64" s="154">
        <f t="shared" si="5"/>
      </c>
      <c r="L64" s="135"/>
      <c r="M64" s="320"/>
      <c r="N64" s="333"/>
      <c r="P64" s="98"/>
    </row>
    <row r="65" spans="1:14" ht="18.75" customHeight="1" thickBot="1">
      <c r="A65" s="133"/>
      <c r="B65" s="337"/>
      <c r="C65" s="337"/>
      <c r="D65" s="338"/>
      <c r="E65" s="314"/>
      <c r="F65" s="315"/>
      <c r="G65" s="170"/>
      <c r="H65" s="39"/>
      <c r="I65" s="40"/>
      <c r="J65" s="41">
        <f>IF(E65="","",0.8)</f>
      </c>
      <c r="K65" s="149">
        <f t="shared" si="5"/>
      </c>
      <c r="L65" s="136"/>
      <c r="M65" s="337"/>
      <c r="N65" s="340"/>
    </row>
    <row r="66" spans="1:14" s="57" customFormat="1" ht="18.75" customHeight="1">
      <c r="A66" s="218" t="s">
        <v>71</v>
      </c>
      <c r="B66" s="219"/>
      <c r="C66" s="219"/>
      <c r="D66" s="220"/>
      <c r="E66" s="224" t="s">
        <v>26</v>
      </c>
      <c r="F66" s="225"/>
      <c r="G66" s="30" t="s">
        <v>10</v>
      </c>
      <c r="H66" s="42"/>
      <c r="I66" s="43"/>
      <c r="J66" s="33" t="s">
        <v>14</v>
      </c>
      <c r="K66" s="34" t="s">
        <v>1</v>
      </c>
      <c r="L66" s="256" t="s">
        <v>8</v>
      </c>
      <c r="M66" s="271"/>
      <c r="N66" s="272"/>
    </row>
    <row r="67" spans="1:14" ht="18.75" customHeight="1">
      <c r="A67" s="103" t="s">
        <v>65</v>
      </c>
      <c r="B67" s="318" t="s">
        <v>68</v>
      </c>
      <c r="C67" s="318"/>
      <c r="D67" s="319"/>
      <c r="E67" s="312">
        <v>3</v>
      </c>
      <c r="F67" s="313"/>
      <c r="G67" s="168">
        <v>1</v>
      </c>
      <c r="H67" s="35"/>
      <c r="I67" s="36"/>
      <c r="J67" s="21">
        <f aca="true" t="shared" si="7" ref="J67:J74">IF(E67="","",0.5)</f>
        <v>0.5</v>
      </c>
      <c r="K67" s="172">
        <f>IF(G67="","",ROUNDDOWN(TRUNC(E67*G67*J67,2),1))</f>
        <v>1.5</v>
      </c>
      <c r="L67" s="134"/>
      <c r="M67" s="318" t="s">
        <v>69</v>
      </c>
      <c r="N67" s="317"/>
    </row>
    <row r="68" spans="1:14" ht="18.75" customHeight="1">
      <c r="A68" s="109" t="s">
        <v>66</v>
      </c>
      <c r="B68" s="320" t="s">
        <v>9</v>
      </c>
      <c r="C68" s="320"/>
      <c r="D68" s="321"/>
      <c r="E68" s="303">
        <v>2</v>
      </c>
      <c r="F68" s="304"/>
      <c r="G68" s="169">
        <v>2</v>
      </c>
      <c r="H68" s="37"/>
      <c r="I68" s="38"/>
      <c r="J68" s="23">
        <f t="shared" si="7"/>
        <v>0.5</v>
      </c>
      <c r="K68" s="154">
        <f aca="true" t="shared" si="8" ref="K68:K74">IF(G68="","",ROUNDDOWN(TRUNC(E68*G68*J68,2),1))</f>
        <v>2</v>
      </c>
      <c r="L68" s="135"/>
      <c r="M68" s="320" t="s">
        <v>70</v>
      </c>
      <c r="N68" s="333"/>
    </row>
    <row r="69" spans="1:14" ht="18.75" customHeight="1">
      <c r="A69" s="109"/>
      <c r="B69" s="320"/>
      <c r="C69" s="320"/>
      <c r="D69" s="321"/>
      <c r="E69" s="303"/>
      <c r="F69" s="304"/>
      <c r="G69" s="169"/>
      <c r="H69" s="37"/>
      <c r="I69" s="38"/>
      <c r="J69" s="23">
        <f t="shared" si="7"/>
      </c>
      <c r="K69" s="154">
        <f t="shared" si="8"/>
      </c>
      <c r="L69" s="135"/>
      <c r="M69" s="320"/>
      <c r="N69" s="333"/>
    </row>
    <row r="70" spans="1:14" ht="18.75" customHeight="1">
      <c r="A70" s="109"/>
      <c r="B70" s="320"/>
      <c r="C70" s="320"/>
      <c r="D70" s="321"/>
      <c r="E70" s="303"/>
      <c r="F70" s="304"/>
      <c r="G70" s="169"/>
      <c r="H70" s="37"/>
      <c r="I70" s="38"/>
      <c r="J70" s="23">
        <f t="shared" si="7"/>
      </c>
      <c r="K70" s="154">
        <f t="shared" si="8"/>
      </c>
      <c r="L70" s="135"/>
      <c r="M70" s="320"/>
      <c r="N70" s="333"/>
    </row>
    <row r="71" spans="1:14" ht="18.75" customHeight="1">
      <c r="A71" s="109"/>
      <c r="B71" s="320"/>
      <c r="C71" s="320"/>
      <c r="D71" s="321"/>
      <c r="E71" s="303"/>
      <c r="F71" s="304"/>
      <c r="G71" s="169"/>
      <c r="H71" s="37"/>
      <c r="I71" s="38"/>
      <c r="J71" s="23">
        <f t="shared" si="7"/>
      </c>
      <c r="K71" s="154">
        <f t="shared" si="8"/>
      </c>
      <c r="L71" s="135"/>
      <c r="M71" s="320"/>
      <c r="N71" s="333"/>
    </row>
    <row r="72" spans="1:14" ht="18.75" customHeight="1">
      <c r="A72" s="109"/>
      <c r="B72" s="320"/>
      <c r="C72" s="320"/>
      <c r="D72" s="321"/>
      <c r="E72" s="303"/>
      <c r="F72" s="304"/>
      <c r="G72" s="169"/>
      <c r="H72" s="37"/>
      <c r="I72" s="38"/>
      <c r="J72" s="23">
        <f t="shared" si="7"/>
      </c>
      <c r="K72" s="154">
        <f t="shared" si="8"/>
      </c>
      <c r="L72" s="135"/>
      <c r="M72" s="320"/>
      <c r="N72" s="333"/>
    </row>
    <row r="73" spans="1:14" ht="18.75" customHeight="1">
      <c r="A73" s="109"/>
      <c r="B73" s="320"/>
      <c r="C73" s="320"/>
      <c r="D73" s="321"/>
      <c r="E73" s="303"/>
      <c r="F73" s="304"/>
      <c r="G73" s="169"/>
      <c r="H73" s="37"/>
      <c r="I73" s="38"/>
      <c r="J73" s="23">
        <f t="shared" si="7"/>
      </c>
      <c r="K73" s="154">
        <f t="shared" si="8"/>
      </c>
      <c r="L73" s="135"/>
      <c r="M73" s="320"/>
      <c r="N73" s="333"/>
    </row>
    <row r="74" spans="1:14" ht="18.75" customHeight="1" thickBot="1">
      <c r="A74" s="133"/>
      <c r="B74" s="337"/>
      <c r="C74" s="337"/>
      <c r="D74" s="338"/>
      <c r="E74" s="314"/>
      <c r="F74" s="315"/>
      <c r="G74" s="170"/>
      <c r="H74" s="39"/>
      <c r="I74" s="40"/>
      <c r="J74" s="41">
        <f t="shared" si="7"/>
      </c>
      <c r="K74" s="149">
        <f t="shared" si="8"/>
      </c>
      <c r="L74" s="136"/>
      <c r="M74" s="337"/>
      <c r="N74" s="340"/>
    </row>
    <row r="75" spans="1:14" s="57" customFormat="1" ht="18.75" customHeight="1">
      <c r="A75" s="218" t="s">
        <v>23</v>
      </c>
      <c r="B75" s="219"/>
      <c r="C75" s="219"/>
      <c r="D75" s="220"/>
      <c r="E75" s="224" t="s">
        <v>26</v>
      </c>
      <c r="F75" s="225"/>
      <c r="G75" s="30" t="s">
        <v>10</v>
      </c>
      <c r="H75" s="42"/>
      <c r="I75" s="43"/>
      <c r="J75" s="33" t="s">
        <v>14</v>
      </c>
      <c r="K75" s="34" t="s">
        <v>1</v>
      </c>
      <c r="L75" s="256" t="s">
        <v>8</v>
      </c>
      <c r="M75" s="271"/>
      <c r="N75" s="272"/>
    </row>
    <row r="76" spans="1:14" ht="18.75" customHeight="1">
      <c r="A76" s="103" t="s">
        <v>80</v>
      </c>
      <c r="B76" s="318" t="s">
        <v>73</v>
      </c>
      <c r="C76" s="318"/>
      <c r="D76" s="319"/>
      <c r="E76" s="312">
        <v>50</v>
      </c>
      <c r="F76" s="313"/>
      <c r="G76" s="168">
        <v>1</v>
      </c>
      <c r="H76" s="35"/>
      <c r="I76" s="36"/>
      <c r="J76" s="21">
        <f aca="true" t="shared" si="9" ref="J76:J82">IF(E76="","",1)</f>
        <v>1</v>
      </c>
      <c r="K76" s="172">
        <f>IF(G76="","",ROUNDDOWN(TRUNC(E76*G76*J76,2),1))</f>
        <v>50</v>
      </c>
      <c r="L76" s="134"/>
      <c r="M76" s="318" t="s">
        <v>72</v>
      </c>
      <c r="N76" s="317"/>
    </row>
    <row r="77" spans="1:14" ht="18.75" customHeight="1">
      <c r="A77" s="109"/>
      <c r="B77" s="320"/>
      <c r="C77" s="320"/>
      <c r="D77" s="321"/>
      <c r="E77" s="303"/>
      <c r="F77" s="304"/>
      <c r="G77" s="169"/>
      <c r="H77" s="37"/>
      <c r="I77" s="38"/>
      <c r="J77" s="23">
        <f t="shared" si="9"/>
      </c>
      <c r="K77" s="154">
        <f aca="true" t="shared" si="10" ref="K77:K82">IF(G77="","",ROUNDDOWN(TRUNC(E77*G77*J77,2),1))</f>
      </c>
      <c r="L77" s="135"/>
      <c r="M77" s="320"/>
      <c r="N77" s="333"/>
    </row>
    <row r="78" spans="1:14" ht="18.75" customHeight="1">
      <c r="A78" s="109"/>
      <c r="B78" s="320"/>
      <c r="C78" s="320"/>
      <c r="D78" s="321"/>
      <c r="E78" s="303"/>
      <c r="F78" s="304"/>
      <c r="G78" s="169"/>
      <c r="H78" s="37"/>
      <c r="I78" s="38"/>
      <c r="J78" s="23">
        <f t="shared" si="9"/>
      </c>
      <c r="K78" s="154">
        <f t="shared" si="10"/>
      </c>
      <c r="L78" s="135"/>
      <c r="M78" s="320"/>
      <c r="N78" s="333"/>
    </row>
    <row r="79" spans="1:14" ht="18.75" customHeight="1">
      <c r="A79" s="109"/>
      <c r="B79" s="320"/>
      <c r="C79" s="320"/>
      <c r="D79" s="321"/>
      <c r="E79" s="303"/>
      <c r="F79" s="304"/>
      <c r="G79" s="169"/>
      <c r="H79" s="37"/>
      <c r="I79" s="38"/>
      <c r="J79" s="23">
        <f t="shared" si="9"/>
      </c>
      <c r="K79" s="154">
        <f t="shared" si="10"/>
      </c>
      <c r="L79" s="135"/>
      <c r="M79" s="320"/>
      <c r="N79" s="333"/>
    </row>
    <row r="80" spans="1:14" ht="18.75" customHeight="1">
      <c r="A80" s="109"/>
      <c r="B80" s="320"/>
      <c r="C80" s="320"/>
      <c r="D80" s="321"/>
      <c r="E80" s="303"/>
      <c r="F80" s="304"/>
      <c r="G80" s="169"/>
      <c r="H80" s="37"/>
      <c r="I80" s="38"/>
      <c r="J80" s="23">
        <f t="shared" si="9"/>
      </c>
      <c r="K80" s="154">
        <f t="shared" si="10"/>
      </c>
      <c r="L80" s="135"/>
      <c r="M80" s="320"/>
      <c r="N80" s="333"/>
    </row>
    <row r="81" spans="1:14" ht="18.75" customHeight="1">
      <c r="A81" s="109"/>
      <c r="B81" s="320"/>
      <c r="C81" s="320"/>
      <c r="D81" s="321"/>
      <c r="E81" s="303"/>
      <c r="F81" s="304"/>
      <c r="G81" s="169"/>
      <c r="H81" s="37"/>
      <c r="I81" s="38"/>
      <c r="J81" s="23">
        <f t="shared" si="9"/>
      </c>
      <c r="K81" s="154">
        <f t="shared" si="10"/>
      </c>
      <c r="L81" s="135"/>
      <c r="M81" s="320"/>
      <c r="N81" s="333"/>
    </row>
    <row r="82" spans="1:14" ht="18.75" customHeight="1">
      <c r="A82" s="127"/>
      <c r="B82" s="341"/>
      <c r="C82" s="341"/>
      <c r="D82" s="343"/>
      <c r="E82" s="310"/>
      <c r="F82" s="311"/>
      <c r="G82" s="171"/>
      <c r="H82" s="44"/>
      <c r="I82" s="45"/>
      <c r="J82" s="46">
        <f t="shared" si="9"/>
      </c>
      <c r="K82" s="173">
        <f t="shared" si="10"/>
      </c>
      <c r="L82" s="137"/>
      <c r="M82" s="341"/>
      <c r="N82" s="336"/>
    </row>
    <row r="83" spans="6:11" ht="18.75" customHeight="1">
      <c r="F83" s="48"/>
      <c r="G83" s="48"/>
      <c r="H83" s="49"/>
      <c r="I83" s="299" t="s">
        <v>82</v>
      </c>
      <c r="J83" s="300"/>
      <c r="K83" s="91">
        <f>ROUNDDOWN(SUM(K45:K82),1)</f>
        <v>125.5</v>
      </c>
    </row>
  </sheetData>
  <sheetProtection password="C732" sheet="1" scenarios="1" formatCells="0" formatColumns="0" formatRows="0" insertColumns="0" insertRows="0" deleteColumns="0" deleteRows="0"/>
  <mergeCells count="182">
    <mergeCell ref="B56:D56"/>
    <mergeCell ref="B57:D57"/>
    <mergeCell ref="B58:D58"/>
    <mergeCell ref="B82:D82"/>
    <mergeCell ref="B79:D79"/>
    <mergeCell ref="B80:D80"/>
    <mergeCell ref="B81:D81"/>
    <mergeCell ref="B74:D74"/>
    <mergeCell ref="B76:D76"/>
    <mergeCell ref="B72:D72"/>
    <mergeCell ref="A1:H1"/>
    <mergeCell ref="A43:D43"/>
    <mergeCell ref="A44:D44"/>
    <mergeCell ref="A66:D66"/>
    <mergeCell ref="B63:D63"/>
    <mergeCell ref="B64:D64"/>
    <mergeCell ref="B65:D65"/>
    <mergeCell ref="B59:D59"/>
    <mergeCell ref="B60:D60"/>
    <mergeCell ref="B61:D61"/>
    <mergeCell ref="M81:N81"/>
    <mergeCell ref="M82:N82"/>
    <mergeCell ref="M77:N77"/>
    <mergeCell ref="M78:N78"/>
    <mergeCell ref="M79:N79"/>
    <mergeCell ref="M80:N80"/>
    <mergeCell ref="M76:N76"/>
    <mergeCell ref="M74:N74"/>
    <mergeCell ref="M68:N68"/>
    <mergeCell ref="M69:N69"/>
    <mergeCell ref="M70:N70"/>
    <mergeCell ref="M71:N71"/>
    <mergeCell ref="M72:N72"/>
    <mergeCell ref="M73:N73"/>
    <mergeCell ref="L75:N75"/>
    <mergeCell ref="B73:D73"/>
    <mergeCell ref="B77:D77"/>
    <mergeCell ref="B78:D78"/>
    <mergeCell ref="A75:D75"/>
    <mergeCell ref="B68:D68"/>
    <mergeCell ref="B69:D69"/>
    <mergeCell ref="B70:D70"/>
    <mergeCell ref="B71:D71"/>
    <mergeCell ref="B67:D67"/>
    <mergeCell ref="M63:N63"/>
    <mergeCell ref="M64:N64"/>
    <mergeCell ref="M65:N65"/>
    <mergeCell ref="L66:N66"/>
    <mergeCell ref="E64:F64"/>
    <mergeCell ref="E63:F63"/>
    <mergeCell ref="E65:F65"/>
    <mergeCell ref="M67:N67"/>
    <mergeCell ref="E67:F67"/>
    <mergeCell ref="B62:D62"/>
    <mergeCell ref="M59:N59"/>
    <mergeCell ref="M60:N60"/>
    <mergeCell ref="M61:N61"/>
    <mergeCell ref="M62:N62"/>
    <mergeCell ref="E59:F59"/>
    <mergeCell ref="E60:F60"/>
    <mergeCell ref="E61:F61"/>
    <mergeCell ref="E62:F62"/>
    <mergeCell ref="M57:N57"/>
    <mergeCell ref="M58:N58"/>
    <mergeCell ref="M54:N54"/>
    <mergeCell ref="E54:F54"/>
    <mergeCell ref="E55:F55"/>
    <mergeCell ref="E56:F56"/>
    <mergeCell ref="E57:F57"/>
    <mergeCell ref="M56:N56"/>
    <mergeCell ref="E58:F58"/>
    <mergeCell ref="L55:N55"/>
    <mergeCell ref="B54:D54"/>
    <mergeCell ref="E51:F51"/>
    <mergeCell ref="E52:F52"/>
    <mergeCell ref="E53:F53"/>
    <mergeCell ref="A55:D55"/>
    <mergeCell ref="B49:D49"/>
    <mergeCell ref="B50:D50"/>
    <mergeCell ref="B51:D51"/>
    <mergeCell ref="B52:D52"/>
    <mergeCell ref="B53:D53"/>
    <mergeCell ref="M47:N47"/>
    <mergeCell ref="M48:N48"/>
    <mergeCell ref="M49:N49"/>
    <mergeCell ref="M53:N53"/>
    <mergeCell ref="M50:N50"/>
    <mergeCell ref="M51:N51"/>
    <mergeCell ref="M52:N52"/>
    <mergeCell ref="M37:N37"/>
    <mergeCell ref="M38:N38"/>
    <mergeCell ref="M39:N39"/>
    <mergeCell ref="M40:N40"/>
    <mergeCell ref="M33:N33"/>
    <mergeCell ref="M34:N34"/>
    <mergeCell ref="M35:N35"/>
    <mergeCell ref="M36:N36"/>
    <mergeCell ref="M29:N29"/>
    <mergeCell ref="M30:N30"/>
    <mergeCell ref="M31:N31"/>
    <mergeCell ref="M32:N32"/>
    <mergeCell ref="M25:N25"/>
    <mergeCell ref="M26:N26"/>
    <mergeCell ref="M27:N27"/>
    <mergeCell ref="M28:N28"/>
    <mergeCell ref="M21:N21"/>
    <mergeCell ref="M22:N22"/>
    <mergeCell ref="M23:N23"/>
    <mergeCell ref="M24:N24"/>
    <mergeCell ref="M17:N17"/>
    <mergeCell ref="M18:N18"/>
    <mergeCell ref="M19:N19"/>
    <mergeCell ref="M20:N20"/>
    <mergeCell ref="M13:N13"/>
    <mergeCell ref="M14:N14"/>
    <mergeCell ref="M15:N15"/>
    <mergeCell ref="M16:N16"/>
    <mergeCell ref="M9:N9"/>
    <mergeCell ref="M10:N10"/>
    <mergeCell ref="M11:N11"/>
    <mergeCell ref="M12:N12"/>
    <mergeCell ref="C2:E2"/>
    <mergeCell ref="C3:E3"/>
    <mergeCell ref="C4:D4"/>
    <mergeCell ref="A2:B2"/>
    <mergeCell ref="A3:B3"/>
    <mergeCell ref="A4:B4"/>
    <mergeCell ref="I4:J4"/>
    <mergeCell ref="I7:I8"/>
    <mergeCell ref="L7:N7"/>
    <mergeCell ref="M8:N8"/>
    <mergeCell ref="A8:B8"/>
    <mergeCell ref="E46:F46"/>
    <mergeCell ref="E4:H4"/>
    <mergeCell ref="D5:E5"/>
    <mergeCell ref="A5:C5"/>
    <mergeCell ref="A7:C7"/>
    <mergeCell ref="H7:H8"/>
    <mergeCell ref="G7:G8"/>
    <mergeCell ref="B45:D45"/>
    <mergeCell ref="B46:D46"/>
    <mergeCell ref="E45:F45"/>
    <mergeCell ref="E49:F49"/>
    <mergeCell ref="B47:D47"/>
    <mergeCell ref="B48:D48"/>
    <mergeCell ref="L43:N43"/>
    <mergeCell ref="M44:N44"/>
    <mergeCell ref="M45:N45"/>
    <mergeCell ref="H43:I43"/>
    <mergeCell ref="H44:I44"/>
    <mergeCell ref="E43:F43"/>
    <mergeCell ref="E44:F44"/>
    <mergeCell ref="M46:N46"/>
    <mergeCell ref="E82:F82"/>
    <mergeCell ref="E76:F76"/>
    <mergeCell ref="E66:F66"/>
    <mergeCell ref="E77:F77"/>
    <mergeCell ref="E78:F78"/>
    <mergeCell ref="E72:F72"/>
    <mergeCell ref="E73:F73"/>
    <mergeCell ref="E74:F74"/>
    <mergeCell ref="E75:F75"/>
    <mergeCell ref="I3:J3"/>
    <mergeCell ref="M3:N3"/>
    <mergeCell ref="E81:F81"/>
    <mergeCell ref="E79:F79"/>
    <mergeCell ref="E80:F80"/>
    <mergeCell ref="E68:F68"/>
    <mergeCell ref="E69:F69"/>
    <mergeCell ref="E70:F70"/>
    <mergeCell ref="E71:F71"/>
    <mergeCell ref="E50:F50"/>
    <mergeCell ref="I41:J41"/>
    <mergeCell ref="I83:J83"/>
    <mergeCell ref="M2:N2"/>
    <mergeCell ref="E48:F48"/>
    <mergeCell ref="I5:L5"/>
    <mergeCell ref="M5:N5"/>
    <mergeCell ref="G43:G44"/>
    <mergeCell ref="E7:E8"/>
    <mergeCell ref="E47:F47"/>
    <mergeCell ref="I2:J2"/>
  </mergeCells>
  <conditionalFormatting sqref="M5:N5">
    <cfRule type="cellIs" priority="1" dxfId="2" operator="equal" stopIfTrue="1">
      <formula>"ＮＧ!"</formula>
    </cfRule>
  </conditionalFormatting>
  <printOptions/>
  <pageMargins left="0.9448818897637796" right="0.7086614173228347" top="0.7874015748031497" bottom="0.7874015748031497" header="0.5118110236220472" footer="0.5118110236220472"/>
  <pageSetup horizontalDpi="600" verticalDpi="600" orientation="portrait" paperSize="9" r:id="rId3"/>
  <rowBreaks count="1" manualBreakCount="1">
    <brk id="41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高知市</dc:creator>
  <cp:keywords/>
  <dc:description/>
  <cp:lastModifiedBy>情報政策課</cp:lastModifiedBy>
  <cp:lastPrinted>2013-05-08T02:01:54Z</cp:lastPrinted>
  <dcterms:created xsi:type="dcterms:W3CDTF">2007-06-25T00:23:52Z</dcterms:created>
  <dcterms:modified xsi:type="dcterms:W3CDTF">2020-04-07T01:26:56Z</dcterms:modified>
  <cp:category/>
  <cp:version/>
  <cp:contentType/>
  <cp:contentStatus/>
</cp:coreProperties>
</file>